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SHEME" sheetId="1" r:id="rId1"/>
    <sheet name="Formulom iz MSH" sheetId="2" r:id="rId2"/>
    <sheet name="Pomoću X" sheetId="3" r:id="rId3"/>
    <sheet name="Pomoću izlaza i zalaza" sheetId="4" r:id="rId4"/>
  </sheets>
  <definedNames/>
  <calcPr fullCalcOnLoad="1"/>
</workbook>
</file>

<file path=xl/sharedStrings.xml><?xml version="1.0" encoding="utf-8"?>
<sst xmlns="http://schemas.openxmlformats.org/spreadsheetml/2006/main" count="609" uniqueCount="99">
  <si>
    <t>φz=</t>
  </si>
  <si>
    <t>°</t>
  </si>
  <si>
    <t>'</t>
  </si>
  <si>
    <t>λz=</t>
  </si>
  <si>
    <t>tk =</t>
  </si>
  <si>
    <t>St=</t>
  </si>
  <si>
    <t>-</t>
  </si>
  <si>
    <t>UT=</t>
  </si>
  <si>
    <t>vo=</t>
  </si>
  <si>
    <t>k1=</t>
  </si>
  <si>
    <t>k2=</t>
  </si>
  <si>
    <t>ku=</t>
  </si>
  <si>
    <t>vp=</t>
  </si>
  <si>
    <t>δx=</t>
  </si>
  <si>
    <t>k3=</t>
  </si>
  <si>
    <t>d=</t>
  </si>
  <si>
    <t>δpl=</t>
  </si>
  <si>
    <t>s=</t>
  </si>
  <si>
    <t>var=</t>
  </si>
  <si>
    <t>ωžiro=</t>
  </si>
  <si>
    <t xml:space="preserve">Dana </t>
  </si>
  <si>
    <t>na Pz:</t>
  </si>
  <si>
    <t>Opaža se:</t>
  </si>
  <si>
    <t>voka=</t>
  </si>
  <si>
    <t>m</t>
  </si>
  <si>
    <t>Odrediti devijaciju magnetskog i žiro kompasa</t>
  </si>
  <si>
    <t>1.</t>
  </si>
  <si>
    <t>ωmag=</t>
  </si>
  <si>
    <t>ωp=</t>
  </si>
  <si>
    <t>δmag=</t>
  </si>
  <si>
    <t>δžiro=</t>
  </si>
  <si>
    <t>2.</t>
  </si>
  <si>
    <t>Sγ=</t>
  </si>
  <si>
    <t>m/s=</t>
  </si>
  <si>
    <t>SHA=</t>
  </si>
  <si>
    <t>λ=</t>
  </si>
  <si>
    <t>sx=</t>
  </si>
  <si>
    <t>X=</t>
  </si>
  <si>
    <t>28. srpnja</t>
  </si>
  <si>
    <t xml:space="preserve">zalaz </t>
  </si>
  <si>
    <t>→</t>
  </si>
  <si>
    <t>Δt1 =</t>
  </si>
  <si>
    <t>φviši =</t>
  </si>
  <si>
    <t>φniži =</t>
  </si>
  <si>
    <t>Δφ1 =</t>
  </si>
  <si>
    <t>φz =</t>
  </si>
  <si>
    <t>Δt = Δt2 · Δφ2 =</t>
  </si>
  <si>
    <t xml:space="preserve">ti = </t>
  </si>
  <si>
    <t>Δt =</t>
  </si>
  <si>
    <t>UT =</t>
  </si>
  <si>
    <t>δ¤=</t>
  </si>
  <si>
    <t>- λz =</t>
  </si>
  <si>
    <t>izlaz</t>
  </si>
  <si>
    <t>Mjeseca</t>
  </si>
  <si>
    <t>22. svibnja</t>
  </si>
  <si>
    <t>IZLAZ ILI ZALAZ TIJELA S INTERPOLACIJOM</t>
  </si>
  <si>
    <t>IZLAZ ILI ZALAZ BEZ INTERPOLACIJE</t>
  </si>
  <si>
    <t>Δφ2 =</t>
  </si>
  <si>
    <t>tniži =</t>
  </si>
  <si>
    <t>pada</t>
  </si>
  <si>
    <r>
      <t xml:space="preserve">Δt2 = Δt1 </t>
    </r>
    <r>
      <rPr>
        <sz val="12"/>
        <rFont val="Arial"/>
        <family val="2"/>
      </rPr>
      <t>:</t>
    </r>
    <r>
      <rPr>
        <sz val="12"/>
        <rFont val="Times New Roman"/>
        <family val="1"/>
      </rPr>
      <t xml:space="preserve"> Δφ1 =</t>
    </r>
  </si>
  <si>
    <t>IZLAZ ILI ZALAZ TIJELA S INTERPOLACIJOM ZA NEGATIVNE ŠIRINE</t>
  </si>
  <si>
    <t>tviši =</t>
  </si>
  <si>
    <t>- Δt =</t>
  </si>
  <si>
    <t>raste</t>
  </si>
  <si>
    <t>4.</t>
  </si>
  <si>
    <t>SHEMA ZA PLANETE FORMULOM IZ MSH</t>
  </si>
  <si>
    <t>N/S</t>
  </si>
  <si>
    <t>E/W</t>
  </si>
  <si>
    <t>d____=</t>
  </si>
  <si>
    <t>|↑↓|</t>
  </si>
  <si>
    <t>SHEMA ZA ZVIJEZDE POMOĆU X</t>
  </si>
  <si>
    <t>PLANETA</t>
  </si>
  <si>
    <t>ZVIJEZDA</t>
  </si>
  <si>
    <t>3.</t>
  </si>
  <si>
    <t>POMOĆU IZLAZA/ZALAZA SUNCA/MJESECA</t>
  </si>
  <si>
    <t>+ Δt =</t>
  </si>
  <si>
    <t>izlaz/zalaz Sunca/Mjeseca</t>
  </si>
  <si>
    <t>Sunca</t>
  </si>
  <si>
    <t>- φniži =</t>
  </si>
  <si>
    <t>(1)</t>
  </si>
  <si>
    <t>|↑↓|  (1)</t>
  </si>
  <si>
    <t>(2)</t>
  </si>
  <si>
    <t>(13)</t>
  </si>
  <si>
    <t>(17)</t>
  </si>
  <si>
    <t>Ukupno:</t>
  </si>
  <si>
    <t>47 bodova</t>
  </si>
  <si>
    <t>0-27 --&gt;</t>
  </si>
  <si>
    <t>28-32--&gt;</t>
  </si>
  <si>
    <t>33-37 --&gt;</t>
  </si>
  <si>
    <t>38-42 --&gt;</t>
  </si>
  <si>
    <t>43-47 --&gt;</t>
  </si>
  <si>
    <t>Saturn</t>
  </si>
  <si>
    <t>30. nov.</t>
  </si>
  <si>
    <t>1. dec.</t>
  </si>
  <si>
    <t>Denebola</t>
  </si>
  <si>
    <t>zalaz</t>
  </si>
  <si>
    <t>24. may</t>
  </si>
  <si>
    <t>Odrediti azimut pravi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</si>
</sst>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5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0" xfId="0" applyFont="1" applyFill="1" applyBorder="1" applyAlignment="1" quotePrefix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 quotePrefix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 quotePrefix="1">
      <alignment horizontal="right" vertic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5" borderId="0" xfId="0" applyFont="1" applyFill="1" applyAlignment="1">
      <alignment/>
    </xf>
    <xf numFmtId="0" fontId="4" fillId="0" borderId="0" xfId="0" applyFont="1" applyFill="1" applyBorder="1" applyAlignment="1" quotePrefix="1">
      <alignment horizontal="right" vertical="center"/>
    </xf>
    <xf numFmtId="0" fontId="0" fillId="0" borderId="0" xfId="0" applyAlignment="1">
      <alignment wrapText="1"/>
    </xf>
    <xf numFmtId="0" fontId="4" fillId="4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5" xfId="0" applyFont="1" applyBorder="1" applyAlignment="1">
      <alignment vertical="center"/>
    </xf>
    <xf numFmtId="0" fontId="4" fillId="4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right" vertical="center"/>
    </xf>
    <xf numFmtId="0" fontId="4" fillId="0" borderId="2" xfId="0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Border="1" applyAlignment="1" quotePrefix="1">
      <alignment/>
    </xf>
    <xf numFmtId="0" fontId="4" fillId="0" borderId="7" xfId="0" applyFont="1" applyFill="1" applyBorder="1" applyAlignment="1" quotePrefix="1">
      <alignment horizontal="left"/>
    </xf>
    <xf numFmtId="0" fontId="4" fillId="0" borderId="7" xfId="0" applyFont="1" applyBorder="1" applyAlignment="1" quotePrefix="1">
      <alignment/>
    </xf>
    <xf numFmtId="0" fontId="4" fillId="0" borderId="8" xfId="0" applyFont="1" applyFill="1" applyBorder="1" applyAlignment="1" quotePrefix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4" borderId="0" xfId="0" applyFont="1" applyFill="1" applyAlignment="1">
      <alignment horizontal="left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workbookViewId="0" topLeftCell="A17">
      <selection activeCell="J48" sqref="J48"/>
    </sheetView>
  </sheetViews>
  <sheetFormatPr defaultColWidth="9.140625" defaultRowHeight="12.75"/>
  <cols>
    <col min="2" max="2" width="5.7109375" style="0" customWidth="1"/>
    <col min="3" max="3" width="2.00390625" style="0" customWidth="1"/>
    <col min="4" max="4" width="4.421875" style="0" customWidth="1"/>
    <col min="5" max="5" width="2.00390625" style="0" customWidth="1"/>
    <col min="8" max="8" width="6.57421875" style="0" customWidth="1"/>
    <col min="9" max="9" width="1.8515625" style="0" customWidth="1"/>
    <col min="10" max="10" width="6.421875" style="0" customWidth="1"/>
    <col min="11" max="11" width="1.421875" style="0" customWidth="1"/>
    <col min="12" max="12" width="6.8515625" style="0" customWidth="1"/>
    <col min="14" max="14" width="4.00390625" style="0" customWidth="1"/>
    <col min="15" max="15" width="2.00390625" style="0" customWidth="1"/>
    <col min="16" max="16" width="7.28125" style="0" customWidth="1"/>
    <col min="17" max="17" width="1.7109375" style="0" customWidth="1"/>
    <col min="18" max="18" width="4.140625" style="0" customWidth="1"/>
    <col min="19" max="19" width="1.57421875" style="0" customWidth="1"/>
    <col min="20" max="20" width="4.28125" style="0" customWidth="1"/>
    <col min="21" max="21" width="1.1484375" style="0" customWidth="1"/>
    <col min="22" max="22" width="3.421875" style="0" customWidth="1"/>
  </cols>
  <sheetData>
    <row r="1" spans="1:22" ht="15.75" customHeight="1" thickBot="1">
      <c r="A1" s="165" t="s">
        <v>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5"/>
    </row>
    <row r="2" spans="1:22" ht="33.75" customHeight="1" thickBot="1">
      <c r="A2" s="165" t="s">
        <v>66</v>
      </c>
      <c r="B2" s="166"/>
      <c r="C2" s="166"/>
      <c r="D2" s="166"/>
      <c r="E2" s="166"/>
      <c r="F2" s="167"/>
      <c r="G2" s="165" t="s">
        <v>71</v>
      </c>
      <c r="H2" s="174"/>
      <c r="I2" s="174"/>
      <c r="J2" s="174"/>
      <c r="K2" s="174"/>
      <c r="L2" s="175"/>
      <c r="M2" s="165" t="s">
        <v>75</v>
      </c>
      <c r="N2" s="174"/>
      <c r="O2" s="174"/>
      <c r="P2" s="174"/>
      <c r="Q2" s="174"/>
      <c r="R2" s="174"/>
      <c r="S2" s="174"/>
      <c r="T2" s="174"/>
      <c r="U2" s="174"/>
      <c r="V2" s="175"/>
    </row>
    <row r="3" spans="1:22" ht="15.75">
      <c r="A3" s="104" t="s">
        <v>26</v>
      </c>
      <c r="B3" s="168"/>
      <c r="C3" s="168"/>
      <c r="D3" s="168"/>
      <c r="E3" s="168"/>
      <c r="F3" s="169"/>
      <c r="G3" s="104" t="s">
        <v>31</v>
      </c>
      <c r="H3" s="12"/>
      <c r="I3" s="12"/>
      <c r="J3" s="12"/>
      <c r="K3" s="12"/>
      <c r="L3" s="105"/>
      <c r="M3" s="123" t="s">
        <v>74</v>
      </c>
      <c r="N3" s="7"/>
      <c r="O3" s="7"/>
      <c r="P3" s="7"/>
      <c r="Q3" s="7"/>
      <c r="R3" s="7"/>
      <c r="S3" s="7"/>
      <c r="T3" s="7"/>
      <c r="U3" s="7"/>
      <c r="V3" s="124"/>
    </row>
    <row r="4" spans="1:22" ht="15.75">
      <c r="A4" s="106" t="s">
        <v>20</v>
      </c>
      <c r="B4" s="170"/>
      <c r="C4" s="170"/>
      <c r="D4" s="170"/>
      <c r="E4" s="171" t="s">
        <v>21</v>
      </c>
      <c r="F4" s="172"/>
      <c r="G4" s="106" t="s">
        <v>20</v>
      </c>
      <c r="H4" s="170"/>
      <c r="I4" s="170"/>
      <c r="J4" s="170"/>
      <c r="K4" s="171" t="s">
        <v>21</v>
      </c>
      <c r="L4" s="172"/>
      <c r="M4" s="125" t="s">
        <v>20</v>
      </c>
      <c r="N4" s="170"/>
      <c r="O4" s="170"/>
      <c r="P4" s="170"/>
      <c r="Q4" s="171" t="s">
        <v>21</v>
      </c>
      <c r="R4" s="181"/>
      <c r="S4" s="46"/>
      <c r="T4" s="46"/>
      <c r="U4" s="46"/>
      <c r="V4" s="126"/>
    </row>
    <row r="5" spans="1:22" ht="15.75">
      <c r="A5" s="2" t="s">
        <v>0</v>
      </c>
      <c r="B5" s="93"/>
      <c r="C5" s="28" t="s">
        <v>1</v>
      </c>
      <c r="D5" s="26"/>
      <c r="E5" s="24" t="s">
        <v>2</v>
      </c>
      <c r="F5" s="107" t="s">
        <v>67</v>
      </c>
      <c r="G5" s="2" t="s">
        <v>0</v>
      </c>
      <c r="H5" s="93"/>
      <c r="I5" s="28" t="s">
        <v>1</v>
      </c>
      <c r="J5" s="26"/>
      <c r="K5" s="24" t="s">
        <v>2</v>
      </c>
      <c r="L5" s="107" t="s">
        <v>67</v>
      </c>
      <c r="M5" s="127" t="s">
        <v>0</v>
      </c>
      <c r="N5" s="93"/>
      <c r="O5" s="28" t="s">
        <v>1</v>
      </c>
      <c r="P5" s="26"/>
      <c r="Q5" s="24" t="s">
        <v>2</v>
      </c>
      <c r="R5" s="102" t="s">
        <v>67</v>
      </c>
      <c r="S5" s="50"/>
      <c r="T5" s="50"/>
      <c r="U5" s="50"/>
      <c r="V5" s="128"/>
    </row>
    <row r="6" spans="1:22" ht="15.75">
      <c r="A6" s="2" t="s">
        <v>3</v>
      </c>
      <c r="B6" s="93"/>
      <c r="C6" s="94" t="s">
        <v>1</v>
      </c>
      <c r="D6" s="93"/>
      <c r="E6" s="95" t="s">
        <v>2</v>
      </c>
      <c r="F6" s="107" t="s">
        <v>68</v>
      </c>
      <c r="G6" s="2" t="s">
        <v>3</v>
      </c>
      <c r="H6" s="93"/>
      <c r="I6" s="94" t="s">
        <v>1</v>
      </c>
      <c r="J6" s="93"/>
      <c r="K6" s="95" t="s">
        <v>2</v>
      </c>
      <c r="L6" s="107" t="s">
        <v>68</v>
      </c>
      <c r="M6" s="127" t="s">
        <v>3</v>
      </c>
      <c r="N6" s="93"/>
      <c r="O6" s="94" t="s">
        <v>1</v>
      </c>
      <c r="P6" s="93"/>
      <c r="Q6" s="95" t="s">
        <v>2</v>
      </c>
      <c r="R6" s="102" t="s">
        <v>68</v>
      </c>
      <c r="S6" s="50"/>
      <c r="T6" s="50"/>
      <c r="U6" s="50"/>
      <c r="V6" s="128"/>
    </row>
    <row r="7" spans="1:22" ht="17.25" customHeight="1">
      <c r="A7" s="108" t="s">
        <v>22</v>
      </c>
      <c r="B7" s="96" t="s">
        <v>72</v>
      </c>
      <c r="C7" s="20"/>
      <c r="D7" s="20"/>
      <c r="E7" s="20"/>
      <c r="F7" s="109"/>
      <c r="G7" s="108" t="s">
        <v>22</v>
      </c>
      <c r="H7" s="171" t="s">
        <v>73</v>
      </c>
      <c r="I7" s="171"/>
      <c r="J7" s="171"/>
      <c r="K7" s="20"/>
      <c r="L7" s="109"/>
      <c r="M7" s="129" t="s">
        <v>22</v>
      </c>
      <c r="N7" s="178" t="s">
        <v>77</v>
      </c>
      <c r="O7" s="178"/>
      <c r="P7" s="178"/>
      <c r="Q7" s="178"/>
      <c r="R7" s="178"/>
      <c r="S7" s="53"/>
      <c r="T7" s="53"/>
      <c r="U7" s="53"/>
      <c r="V7" s="130"/>
    </row>
    <row r="8" spans="1:22" ht="15.75">
      <c r="A8" s="2" t="s">
        <v>4</v>
      </c>
      <c r="B8" s="26"/>
      <c r="C8" s="24" t="s">
        <v>6</v>
      </c>
      <c r="D8" s="26"/>
      <c r="E8" s="24" t="s">
        <v>6</v>
      </c>
      <c r="F8" s="110"/>
      <c r="G8" s="2" t="s">
        <v>4</v>
      </c>
      <c r="H8" s="26"/>
      <c r="I8" s="24" t="s">
        <v>6</v>
      </c>
      <c r="J8" s="26"/>
      <c r="K8" s="24" t="s">
        <v>6</v>
      </c>
      <c r="L8" s="110"/>
      <c r="M8" s="131"/>
      <c r="N8" s="56"/>
      <c r="O8" s="55"/>
      <c r="P8" s="55"/>
      <c r="Q8" s="60"/>
      <c r="R8" s="55"/>
      <c r="S8" s="57"/>
      <c r="T8" s="57"/>
      <c r="U8" s="57"/>
      <c r="V8" s="132"/>
    </row>
    <row r="9" spans="1:22" ht="15.75">
      <c r="A9" s="2" t="s">
        <v>5</v>
      </c>
      <c r="B9" s="93"/>
      <c r="C9" s="95" t="s">
        <v>6</v>
      </c>
      <c r="D9" s="93"/>
      <c r="E9" s="95" t="s">
        <v>6</v>
      </c>
      <c r="F9" s="111"/>
      <c r="G9" s="2" t="s">
        <v>5</v>
      </c>
      <c r="H9" s="93"/>
      <c r="I9" s="95" t="s">
        <v>6</v>
      </c>
      <c r="J9" s="93"/>
      <c r="K9" s="95" t="s">
        <v>6</v>
      </c>
      <c r="L9" s="111"/>
      <c r="M9" s="133"/>
      <c r="N9" s="41"/>
      <c r="O9" s="57"/>
      <c r="P9" s="57"/>
      <c r="Q9" s="42"/>
      <c r="R9" s="57"/>
      <c r="S9" s="57"/>
      <c r="T9" s="57"/>
      <c r="U9" s="57"/>
      <c r="V9" s="132"/>
    </row>
    <row r="10" spans="1:22" ht="15.75">
      <c r="A10" s="2" t="s">
        <v>8</v>
      </c>
      <c r="B10" s="93"/>
      <c r="C10" s="94" t="s">
        <v>1</v>
      </c>
      <c r="D10" s="93"/>
      <c r="E10" s="95" t="s">
        <v>2</v>
      </c>
      <c r="F10" s="112"/>
      <c r="G10" s="2" t="s">
        <v>8</v>
      </c>
      <c r="H10" s="93"/>
      <c r="I10" s="94" t="s">
        <v>1</v>
      </c>
      <c r="J10" s="93"/>
      <c r="K10" s="95" t="s">
        <v>2</v>
      </c>
      <c r="L10" s="112"/>
      <c r="M10" s="134" t="s">
        <v>42</v>
      </c>
      <c r="N10" s="67"/>
      <c r="O10" s="42" t="s">
        <v>1</v>
      </c>
      <c r="P10" s="183" t="s">
        <v>40</v>
      </c>
      <c r="Q10" s="183"/>
      <c r="R10" s="67"/>
      <c r="S10" s="69" t="s">
        <v>6</v>
      </c>
      <c r="T10" s="70"/>
      <c r="U10" s="69" t="s">
        <v>6</v>
      </c>
      <c r="V10" s="153" t="s">
        <v>80</v>
      </c>
    </row>
    <row r="11" spans="1:22" ht="15.75">
      <c r="A11" s="2" t="s">
        <v>17</v>
      </c>
      <c r="B11" s="93"/>
      <c r="C11" s="94" t="s">
        <v>1</v>
      </c>
      <c r="D11" s="5"/>
      <c r="E11" s="21"/>
      <c r="F11" s="112"/>
      <c r="G11" s="2" t="s">
        <v>23</v>
      </c>
      <c r="H11" s="93"/>
      <c r="I11" s="94" t="s">
        <v>24</v>
      </c>
      <c r="J11" s="5"/>
      <c r="K11" s="21"/>
      <c r="L11" s="112"/>
      <c r="M11" s="135" t="s">
        <v>43</v>
      </c>
      <c r="N11" s="68"/>
      <c r="O11" s="60" t="s">
        <v>1</v>
      </c>
      <c r="P11" s="173" t="s">
        <v>40</v>
      </c>
      <c r="Q11" s="173"/>
      <c r="R11" s="68"/>
      <c r="S11" s="72" t="s">
        <v>6</v>
      </c>
      <c r="T11" s="73"/>
      <c r="U11" s="72" t="s">
        <v>6</v>
      </c>
      <c r="V11" s="153" t="s">
        <v>80</v>
      </c>
    </row>
    <row r="12" spans="1:22" ht="15.75">
      <c r="A12" s="2" t="s">
        <v>23</v>
      </c>
      <c r="B12" s="93"/>
      <c r="C12" s="94" t="s">
        <v>24</v>
      </c>
      <c r="D12" s="5"/>
      <c r="E12" s="21"/>
      <c r="F12" s="112"/>
      <c r="G12" s="2" t="s">
        <v>27</v>
      </c>
      <c r="H12" s="97"/>
      <c r="I12" s="98" t="s">
        <v>1</v>
      </c>
      <c r="J12" s="13"/>
      <c r="K12" s="13"/>
      <c r="L12" s="113"/>
      <c r="M12" s="134" t="s">
        <v>44</v>
      </c>
      <c r="N12" s="41"/>
      <c r="O12" s="42" t="s">
        <v>1</v>
      </c>
      <c r="P12" s="182" t="s">
        <v>41</v>
      </c>
      <c r="Q12" s="182"/>
      <c r="R12" s="47"/>
      <c r="S12" s="62" t="s">
        <v>6</v>
      </c>
      <c r="T12" s="49"/>
      <c r="U12" s="62" t="s">
        <v>6</v>
      </c>
      <c r="V12" s="153" t="s">
        <v>80</v>
      </c>
    </row>
    <row r="13" spans="1:22" ht="15.75">
      <c r="A13" s="2" t="s">
        <v>27</v>
      </c>
      <c r="B13" s="97"/>
      <c r="C13" s="98" t="s">
        <v>1</v>
      </c>
      <c r="D13" s="13"/>
      <c r="E13" s="13"/>
      <c r="F13" s="113"/>
      <c r="G13" s="2" t="s">
        <v>18</v>
      </c>
      <c r="H13" s="17"/>
      <c r="I13" s="10" t="s">
        <v>1</v>
      </c>
      <c r="J13" s="13"/>
      <c r="K13" s="13"/>
      <c r="L13" s="113"/>
      <c r="M13" s="134"/>
      <c r="N13" s="41"/>
      <c r="O13" s="42"/>
      <c r="P13" s="41"/>
      <c r="Q13" s="42"/>
      <c r="R13" s="47"/>
      <c r="S13" s="62"/>
      <c r="T13" s="49"/>
      <c r="U13" s="62"/>
      <c r="V13" s="136"/>
    </row>
    <row r="14" spans="1:22" ht="15.75">
      <c r="A14" s="2" t="s">
        <v>18</v>
      </c>
      <c r="B14" s="17"/>
      <c r="C14" s="10" t="s">
        <v>1</v>
      </c>
      <c r="D14" s="13"/>
      <c r="E14" s="13"/>
      <c r="F14" s="113"/>
      <c r="G14" s="2" t="s">
        <v>19</v>
      </c>
      <c r="H14" s="26"/>
      <c r="I14" s="28" t="s">
        <v>1</v>
      </c>
      <c r="J14" s="13"/>
      <c r="K14" s="13"/>
      <c r="L14" s="113"/>
      <c r="M14" s="134" t="s">
        <v>45</v>
      </c>
      <c r="N14" s="41"/>
      <c r="O14" s="42" t="s">
        <v>1</v>
      </c>
      <c r="P14" s="41"/>
      <c r="Q14" s="58" t="s">
        <v>2</v>
      </c>
      <c r="R14" s="41"/>
      <c r="S14" s="58"/>
      <c r="T14" s="42"/>
      <c r="U14" s="58"/>
      <c r="V14" s="137"/>
    </row>
    <row r="15" spans="1:22" ht="15.75">
      <c r="A15" s="2" t="s">
        <v>19</v>
      </c>
      <c r="B15" s="26"/>
      <c r="C15" s="28" t="s">
        <v>1</v>
      </c>
      <c r="D15" s="13"/>
      <c r="E15" s="13"/>
      <c r="F15" s="113"/>
      <c r="G15" s="3"/>
      <c r="H15" s="11"/>
      <c r="I15" s="28"/>
      <c r="J15" s="27"/>
      <c r="K15" s="27"/>
      <c r="L15" s="114"/>
      <c r="M15" s="139" t="s">
        <v>79</v>
      </c>
      <c r="N15" s="56"/>
      <c r="O15" s="60" t="s">
        <v>1</v>
      </c>
      <c r="P15" s="56"/>
      <c r="Q15" s="61" t="s">
        <v>2</v>
      </c>
      <c r="R15" s="41"/>
      <c r="S15" s="58"/>
      <c r="T15" s="42"/>
      <c r="U15" s="58"/>
      <c r="V15" s="153" t="s">
        <v>80</v>
      </c>
    </row>
    <row r="16" spans="1:22" ht="15.75">
      <c r="A16" s="3"/>
      <c r="B16" s="11"/>
      <c r="C16" s="28"/>
      <c r="D16" s="27"/>
      <c r="E16" s="27"/>
      <c r="F16" s="114"/>
      <c r="G16" s="2"/>
      <c r="H16" s="5"/>
      <c r="I16" s="10"/>
      <c r="J16" s="13"/>
      <c r="K16" s="21"/>
      <c r="L16" s="112"/>
      <c r="M16" s="134" t="s">
        <v>57</v>
      </c>
      <c r="N16" s="47"/>
      <c r="O16" s="42" t="s">
        <v>1</v>
      </c>
      <c r="P16" s="47"/>
      <c r="Q16" s="58" t="s">
        <v>2</v>
      </c>
      <c r="R16" s="63"/>
      <c r="S16" s="62"/>
      <c r="T16" s="49"/>
      <c r="U16" s="62"/>
      <c r="V16" s="153" t="s">
        <v>80</v>
      </c>
    </row>
    <row r="17" spans="1:22" ht="15.75">
      <c r="A17" s="2"/>
      <c r="B17" s="5"/>
      <c r="C17" s="10"/>
      <c r="D17" s="13"/>
      <c r="E17" s="13"/>
      <c r="F17" s="113"/>
      <c r="G17" s="2" t="s">
        <v>4</v>
      </c>
      <c r="H17" s="5"/>
      <c r="I17" s="21" t="s">
        <v>6</v>
      </c>
      <c r="J17" s="5"/>
      <c r="K17" s="21" t="s">
        <v>6</v>
      </c>
      <c r="L17" s="112"/>
      <c r="M17" s="134"/>
      <c r="N17" s="41"/>
      <c r="O17" s="42"/>
      <c r="P17" s="42"/>
      <c r="Q17" s="42"/>
      <c r="R17" s="47"/>
      <c r="S17" s="62"/>
      <c r="T17" s="49"/>
      <c r="U17" s="62"/>
      <c r="V17" s="136"/>
    </row>
    <row r="18" spans="1:22" ht="15.75">
      <c r="A18" s="2" t="s">
        <v>4</v>
      </c>
      <c r="B18" s="5"/>
      <c r="C18" s="21" t="s">
        <v>6</v>
      </c>
      <c r="D18" s="5"/>
      <c r="E18" s="21" t="s">
        <v>6</v>
      </c>
      <c r="F18" s="112"/>
      <c r="G18" s="3" t="s">
        <v>5</v>
      </c>
      <c r="H18" s="11"/>
      <c r="I18" s="24" t="s">
        <v>6</v>
      </c>
      <c r="J18" s="11"/>
      <c r="K18" s="24" t="s">
        <v>6</v>
      </c>
      <c r="L18" s="115"/>
      <c r="M18" s="179" t="s">
        <v>60</v>
      </c>
      <c r="N18" s="180"/>
      <c r="O18" s="180"/>
      <c r="P18" s="180"/>
      <c r="Q18" s="180"/>
      <c r="R18" s="47"/>
      <c r="S18" s="62" t="s">
        <v>6</v>
      </c>
      <c r="T18" s="49"/>
      <c r="U18" s="62" t="s">
        <v>6</v>
      </c>
      <c r="V18" s="153" t="s">
        <v>80</v>
      </c>
    </row>
    <row r="19" spans="1:22" ht="15.75">
      <c r="A19" s="3" t="s">
        <v>5</v>
      </c>
      <c r="B19" s="11"/>
      <c r="C19" s="24" t="s">
        <v>6</v>
      </c>
      <c r="D19" s="11"/>
      <c r="E19" s="24" t="s">
        <v>6</v>
      </c>
      <c r="F19" s="115"/>
      <c r="G19" s="2" t="s">
        <v>7</v>
      </c>
      <c r="H19" s="5"/>
      <c r="I19" s="21" t="s">
        <v>6</v>
      </c>
      <c r="J19" s="5"/>
      <c r="K19" s="21" t="s">
        <v>6</v>
      </c>
      <c r="L19" s="153" t="s">
        <v>80</v>
      </c>
      <c r="M19" s="179" t="s">
        <v>46</v>
      </c>
      <c r="N19" s="180"/>
      <c r="O19" s="180"/>
      <c r="P19" s="180"/>
      <c r="Q19" s="180"/>
      <c r="R19" s="47"/>
      <c r="S19" s="62" t="s">
        <v>6</v>
      </c>
      <c r="T19" s="49"/>
      <c r="U19" s="62" t="s">
        <v>6</v>
      </c>
      <c r="V19" s="153" t="s">
        <v>80</v>
      </c>
    </row>
    <row r="20" spans="1:22" ht="15.75">
      <c r="A20" s="2" t="s">
        <v>7</v>
      </c>
      <c r="B20" s="5"/>
      <c r="C20" s="21" t="s">
        <v>6</v>
      </c>
      <c r="D20" s="5"/>
      <c r="E20" s="21" t="s">
        <v>6</v>
      </c>
      <c r="F20" s="153" t="s">
        <v>80</v>
      </c>
      <c r="G20" s="39"/>
      <c r="H20" s="13"/>
      <c r="I20" s="13"/>
      <c r="J20" s="13"/>
      <c r="K20" s="13"/>
      <c r="L20" s="113"/>
      <c r="M20" s="134"/>
      <c r="N20" s="41"/>
      <c r="O20" s="41"/>
      <c r="P20" s="41"/>
      <c r="Q20" s="42"/>
      <c r="R20" s="47"/>
      <c r="S20" s="62"/>
      <c r="T20" s="49"/>
      <c r="U20" s="62"/>
      <c r="V20" s="136"/>
    </row>
    <row r="21" spans="1:22" ht="15.75">
      <c r="A21" s="39"/>
      <c r="B21" s="13"/>
      <c r="C21" s="13"/>
      <c r="D21" s="13"/>
      <c r="E21" s="13"/>
      <c r="F21" s="113"/>
      <c r="G21" s="2" t="s">
        <v>9</v>
      </c>
      <c r="H21" s="17"/>
      <c r="I21" s="21" t="s">
        <v>2</v>
      </c>
      <c r="J21" s="13"/>
      <c r="K21" s="13"/>
      <c r="L21" s="154" t="s">
        <v>80</v>
      </c>
      <c r="M21" s="134" t="s">
        <v>58</v>
      </c>
      <c r="N21" s="41"/>
      <c r="O21" s="41" t="str">
        <f>S11</f>
        <v>-</v>
      </c>
      <c r="P21" s="42"/>
      <c r="Q21" s="42" t="str">
        <f>U11</f>
        <v>-</v>
      </c>
      <c r="R21" s="63"/>
      <c r="S21" s="62"/>
      <c r="T21" s="49"/>
      <c r="U21" s="62"/>
      <c r="V21" s="153" t="s">
        <v>80</v>
      </c>
    </row>
    <row r="22" spans="1:22" ht="15.75">
      <c r="A22" s="2" t="s">
        <v>9</v>
      </c>
      <c r="B22" s="17"/>
      <c r="C22" s="21" t="s">
        <v>2</v>
      </c>
      <c r="D22" s="13"/>
      <c r="E22" s="13"/>
      <c r="F22" s="154" t="s">
        <v>80</v>
      </c>
      <c r="G22" s="3" t="s">
        <v>10</v>
      </c>
      <c r="H22" s="26"/>
      <c r="I22" s="24" t="s">
        <v>2</v>
      </c>
      <c r="J22" s="13"/>
      <c r="K22" s="13"/>
      <c r="L22" s="154" t="s">
        <v>80</v>
      </c>
      <c r="M22" s="138" t="s">
        <v>76</v>
      </c>
      <c r="N22" s="41"/>
      <c r="O22" s="41" t="str">
        <f>S19</f>
        <v>-</v>
      </c>
      <c r="P22" s="42"/>
      <c r="Q22" s="42" t="str">
        <f>U19</f>
        <v>-</v>
      </c>
      <c r="R22" s="63"/>
      <c r="S22" s="62"/>
      <c r="T22" s="49"/>
      <c r="U22" s="62"/>
      <c r="V22" s="153" t="s">
        <v>80</v>
      </c>
    </row>
    <row r="23" spans="1:22" ht="15.75">
      <c r="A23" s="2" t="s">
        <v>10</v>
      </c>
      <c r="B23" s="17"/>
      <c r="C23" s="21" t="s">
        <v>2</v>
      </c>
      <c r="D23" s="13"/>
      <c r="E23" s="13"/>
      <c r="F23" s="154" t="s">
        <v>80</v>
      </c>
      <c r="G23" s="2" t="s">
        <v>11</v>
      </c>
      <c r="H23" s="5"/>
      <c r="I23" s="21" t="s">
        <v>2</v>
      </c>
      <c r="J23" s="13"/>
      <c r="K23" s="13"/>
      <c r="L23" s="113"/>
      <c r="M23" s="139" t="s">
        <v>51</v>
      </c>
      <c r="N23" s="77"/>
      <c r="O23" s="78" t="s">
        <v>6</v>
      </c>
      <c r="P23" s="79"/>
      <c r="Q23" s="78" t="s">
        <v>6</v>
      </c>
      <c r="R23" s="80"/>
      <c r="S23" s="62"/>
      <c r="T23" s="49"/>
      <c r="U23" s="62"/>
      <c r="V23" s="153" t="s">
        <v>80</v>
      </c>
    </row>
    <row r="24" spans="1:22" ht="15.75">
      <c r="A24" s="3" t="s">
        <v>14</v>
      </c>
      <c r="B24" s="26"/>
      <c r="C24" s="24" t="s">
        <v>2</v>
      </c>
      <c r="D24" s="13"/>
      <c r="E24" s="13"/>
      <c r="F24" s="154" t="s">
        <v>80</v>
      </c>
      <c r="G24" s="39"/>
      <c r="H24" s="13"/>
      <c r="I24" s="13"/>
      <c r="J24" s="13"/>
      <c r="K24" s="13"/>
      <c r="L24" s="113"/>
      <c r="M24" s="134" t="s">
        <v>49</v>
      </c>
      <c r="N24" s="82"/>
      <c r="O24" s="83" t="s">
        <v>6</v>
      </c>
      <c r="P24" s="84"/>
      <c r="Q24" s="83" t="s">
        <v>6</v>
      </c>
      <c r="R24" s="85"/>
      <c r="S24" s="62"/>
      <c r="T24" s="49"/>
      <c r="U24" s="62"/>
      <c r="V24" s="153" t="s">
        <v>80</v>
      </c>
    </row>
    <row r="25" spans="1:22" ht="15.75">
      <c r="A25" s="2" t="s">
        <v>11</v>
      </c>
      <c r="B25" s="5"/>
      <c r="C25" s="21" t="s">
        <v>2</v>
      </c>
      <c r="D25" s="13"/>
      <c r="E25" s="13"/>
      <c r="F25" s="113"/>
      <c r="G25" s="2" t="s">
        <v>8</v>
      </c>
      <c r="H25" s="5"/>
      <c r="I25" s="10" t="s">
        <v>1</v>
      </c>
      <c r="J25" s="5"/>
      <c r="K25" s="21" t="s">
        <v>2</v>
      </c>
      <c r="L25" s="113"/>
      <c r="M25" s="134"/>
      <c r="N25" s="41"/>
      <c r="O25" s="41"/>
      <c r="P25" s="41"/>
      <c r="Q25" s="42"/>
      <c r="R25" s="47"/>
      <c r="S25" s="62"/>
      <c r="T25" s="49"/>
      <c r="U25" s="62"/>
      <c r="V25" s="136"/>
    </row>
    <row r="26" spans="1:22" ht="15.75">
      <c r="A26" s="39"/>
      <c r="B26" s="13"/>
      <c r="C26" s="13"/>
      <c r="D26" s="13"/>
      <c r="E26" s="13"/>
      <c r="F26" s="113"/>
      <c r="G26" s="3" t="s">
        <v>11</v>
      </c>
      <c r="H26" s="27"/>
      <c r="I26" s="28" t="s">
        <v>1</v>
      </c>
      <c r="J26" s="11"/>
      <c r="K26" s="24" t="s">
        <v>2</v>
      </c>
      <c r="L26" s="113"/>
      <c r="M26" s="127" t="s">
        <v>50</v>
      </c>
      <c r="N26" s="48"/>
      <c r="O26" s="49" t="s">
        <v>1</v>
      </c>
      <c r="P26" s="48"/>
      <c r="Q26" s="62" t="s">
        <v>2</v>
      </c>
      <c r="R26" s="99" t="s">
        <v>70</v>
      </c>
      <c r="S26" s="103"/>
      <c r="T26" s="103"/>
      <c r="U26" s="50"/>
      <c r="V26" s="153" t="s">
        <v>80</v>
      </c>
    </row>
    <row r="27" spans="1:22" ht="15.75">
      <c r="A27" s="2" t="s">
        <v>8</v>
      </c>
      <c r="B27" s="5"/>
      <c r="C27" s="10" t="s">
        <v>1</v>
      </c>
      <c r="D27" s="5"/>
      <c r="E27" s="21" t="s">
        <v>2</v>
      </c>
      <c r="F27" s="113"/>
      <c r="G27" s="2" t="s">
        <v>12</v>
      </c>
      <c r="H27" s="5"/>
      <c r="I27" s="10" t="s">
        <v>1</v>
      </c>
      <c r="J27" s="5"/>
      <c r="K27" s="21" t="s">
        <v>2</v>
      </c>
      <c r="L27" s="153" t="s">
        <v>80</v>
      </c>
      <c r="M27" s="140" t="s">
        <v>69</v>
      </c>
      <c r="N27" s="86"/>
      <c r="O27" s="79" t="s">
        <v>1</v>
      </c>
      <c r="P27" s="86"/>
      <c r="Q27" s="78" t="s">
        <v>2</v>
      </c>
      <c r="R27" s="148"/>
      <c r="S27" s="50"/>
      <c r="T27" s="50"/>
      <c r="U27" s="50"/>
      <c r="V27" s="153" t="s">
        <v>80</v>
      </c>
    </row>
    <row r="28" spans="1:22" ht="15.75">
      <c r="A28" s="3" t="s">
        <v>11</v>
      </c>
      <c r="B28" s="27"/>
      <c r="C28" s="28" t="s">
        <v>1</v>
      </c>
      <c r="D28" s="11"/>
      <c r="E28" s="24" t="s">
        <v>2</v>
      </c>
      <c r="F28" s="113"/>
      <c r="G28" s="116"/>
      <c r="H28" s="5"/>
      <c r="I28" s="10"/>
      <c r="J28" s="5"/>
      <c r="K28" s="21"/>
      <c r="L28" s="107"/>
      <c r="M28" s="127" t="s">
        <v>50</v>
      </c>
      <c r="N28" s="47"/>
      <c r="O28" s="49"/>
      <c r="P28" s="47"/>
      <c r="Q28" s="62"/>
      <c r="R28" s="52"/>
      <c r="S28" s="50"/>
      <c r="T28" s="50"/>
      <c r="U28" s="50"/>
      <c r="V28" s="153" t="s">
        <v>80</v>
      </c>
    </row>
    <row r="29" spans="1:22" ht="15.75">
      <c r="A29" s="2" t="s">
        <v>12</v>
      </c>
      <c r="B29" s="5"/>
      <c r="C29" s="10" t="s">
        <v>1</v>
      </c>
      <c r="D29" s="5"/>
      <c r="E29" s="21" t="s">
        <v>2</v>
      </c>
      <c r="F29" s="153" t="s">
        <v>80</v>
      </c>
      <c r="G29" s="2" t="s">
        <v>32</v>
      </c>
      <c r="H29" s="17"/>
      <c r="I29" s="10" t="s">
        <v>1</v>
      </c>
      <c r="J29" s="17"/>
      <c r="K29" s="21" t="s">
        <v>2</v>
      </c>
      <c r="L29" s="153" t="s">
        <v>80</v>
      </c>
      <c r="M29" s="133"/>
      <c r="N29" s="41"/>
      <c r="O29" s="57"/>
      <c r="P29" s="57"/>
      <c r="Q29" s="42"/>
      <c r="R29" s="57"/>
      <c r="S29" s="57"/>
      <c r="T29" s="57"/>
      <c r="U29" s="57"/>
      <c r="V29" s="132"/>
    </row>
    <row r="30" spans="1:22" ht="15.75">
      <c r="A30" s="116"/>
      <c r="B30" s="5"/>
      <c r="C30" s="10"/>
      <c r="D30" s="5"/>
      <c r="E30" s="21"/>
      <c r="F30" s="113"/>
      <c r="G30" s="2" t="s">
        <v>33</v>
      </c>
      <c r="H30" s="17"/>
      <c r="I30" s="10" t="s">
        <v>1</v>
      </c>
      <c r="J30" s="17"/>
      <c r="K30" s="21" t="s">
        <v>2</v>
      </c>
      <c r="L30" s="153" t="s">
        <v>80</v>
      </c>
      <c r="M30" s="141" t="s">
        <v>28</v>
      </c>
      <c r="N30" s="65"/>
      <c r="O30" s="66" t="s">
        <v>1</v>
      </c>
      <c r="P30" s="47"/>
      <c r="Q30" s="62"/>
      <c r="R30" s="52"/>
      <c r="S30" s="52"/>
      <c r="T30" s="52"/>
      <c r="U30" s="52"/>
      <c r="V30" s="154" t="s">
        <v>82</v>
      </c>
    </row>
    <row r="31" spans="1:22" ht="16.5" thickBot="1">
      <c r="A31" s="2" t="s">
        <v>16</v>
      </c>
      <c r="B31" s="17"/>
      <c r="C31" s="10" t="s">
        <v>1</v>
      </c>
      <c r="D31" s="17"/>
      <c r="E31" s="21" t="s">
        <v>2</v>
      </c>
      <c r="F31" s="147" t="s">
        <v>81</v>
      </c>
      <c r="G31" s="2" t="s">
        <v>34</v>
      </c>
      <c r="H31" s="17"/>
      <c r="I31" s="10" t="s">
        <v>1</v>
      </c>
      <c r="J31" s="17"/>
      <c r="K31" s="21" t="s">
        <v>2</v>
      </c>
      <c r="L31" s="153" t="s">
        <v>80</v>
      </c>
      <c r="M31" s="142" t="s">
        <v>28</v>
      </c>
      <c r="N31" s="143"/>
      <c r="O31" s="144" t="s">
        <v>1</v>
      </c>
      <c r="P31" s="145"/>
      <c r="Q31" s="146"/>
      <c r="R31" s="145"/>
      <c r="S31" s="145"/>
      <c r="T31" s="145"/>
      <c r="U31" s="145"/>
      <c r="V31" s="152" t="s">
        <v>80</v>
      </c>
    </row>
    <row r="32" spans="1:12" ht="15.75">
      <c r="A32" s="3" t="s">
        <v>69</v>
      </c>
      <c r="B32" s="26"/>
      <c r="C32" s="28" t="s">
        <v>1</v>
      </c>
      <c r="D32" s="26"/>
      <c r="E32" s="24" t="s">
        <v>2</v>
      </c>
      <c r="F32" s="155" t="s">
        <v>80</v>
      </c>
      <c r="G32" s="3" t="s">
        <v>35</v>
      </c>
      <c r="H32" s="11"/>
      <c r="I32" s="28" t="s">
        <v>1</v>
      </c>
      <c r="J32" s="11"/>
      <c r="K32" s="24" t="s">
        <v>2</v>
      </c>
      <c r="L32" s="113"/>
    </row>
    <row r="33" spans="1:22" ht="15.75">
      <c r="A33" s="2" t="s">
        <v>16</v>
      </c>
      <c r="B33" s="5"/>
      <c r="C33" s="10"/>
      <c r="D33" s="5"/>
      <c r="E33" s="21"/>
      <c r="F33" s="154" t="s">
        <v>80</v>
      </c>
      <c r="G33" s="2" t="s">
        <v>36</v>
      </c>
      <c r="H33" s="5"/>
      <c r="I33" s="10" t="s">
        <v>1</v>
      </c>
      <c r="J33" s="5"/>
      <c r="K33" s="21" t="s">
        <v>2</v>
      </c>
      <c r="L33" s="153" t="s">
        <v>80</v>
      </c>
      <c r="V33" s="150" t="s">
        <v>84</v>
      </c>
    </row>
    <row r="34" spans="1:12" ht="15.75">
      <c r="A34" s="39"/>
      <c r="B34" s="13"/>
      <c r="C34" s="13"/>
      <c r="D34" s="13"/>
      <c r="E34" s="13"/>
      <c r="F34" s="113"/>
      <c r="G34" s="4" t="s">
        <v>36</v>
      </c>
      <c r="H34" s="8"/>
      <c r="I34" s="37" t="s">
        <v>1</v>
      </c>
      <c r="J34" s="8"/>
      <c r="K34" s="38" t="s">
        <v>2</v>
      </c>
      <c r="L34" s="153" t="s">
        <v>80</v>
      </c>
    </row>
    <row r="35" spans="1:12" ht="15.75">
      <c r="A35" s="2" t="s">
        <v>28</v>
      </c>
      <c r="B35" s="5"/>
      <c r="C35" s="10" t="s">
        <v>1</v>
      </c>
      <c r="D35" s="13"/>
      <c r="E35" s="13"/>
      <c r="F35" s="154" t="s">
        <v>82</v>
      </c>
      <c r="G35" s="39"/>
      <c r="H35" s="13"/>
      <c r="I35" s="13"/>
      <c r="J35" s="13"/>
      <c r="K35" s="13"/>
      <c r="L35" s="113"/>
    </row>
    <row r="36" spans="1:12" ht="15.75">
      <c r="A36" s="118" t="s">
        <v>28</v>
      </c>
      <c r="B36" s="100"/>
      <c r="C36" s="101" t="s">
        <v>1</v>
      </c>
      <c r="D36" s="13"/>
      <c r="E36" s="13"/>
      <c r="F36" s="154" t="s">
        <v>80</v>
      </c>
      <c r="G36" s="2" t="s">
        <v>13</v>
      </c>
      <c r="H36" s="17"/>
      <c r="I36" s="10" t="s">
        <v>1</v>
      </c>
      <c r="J36" s="17"/>
      <c r="K36" s="21" t="s">
        <v>2</v>
      </c>
      <c r="L36" s="153" t="s">
        <v>80</v>
      </c>
    </row>
    <row r="37" spans="1:12" ht="15.75">
      <c r="A37" s="2"/>
      <c r="B37" s="5"/>
      <c r="C37" s="10"/>
      <c r="D37" s="5"/>
      <c r="E37" s="21"/>
      <c r="F37" s="113"/>
      <c r="G37" s="39"/>
      <c r="H37" s="13"/>
      <c r="I37" s="13"/>
      <c r="J37" s="13"/>
      <c r="K37" s="13"/>
      <c r="L37" s="113"/>
    </row>
    <row r="38" spans="1:12" ht="15.75">
      <c r="A38" s="118" t="s">
        <v>29</v>
      </c>
      <c r="B38" s="9"/>
      <c r="C38" s="30" t="s">
        <v>1</v>
      </c>
      <c r="D38" s="5"/>
      <c r="E38" s="21"/>
      <c r="F38" s="153" t="s">
        <v>80</v>
      </c>
      <c r="G38" s="117" t="s">
        <v>37</v>
      </c>
      <c r="H38" s="8"/>
      <c r="I38" s="37" t="s">
        <v>1</v>
      </c>
      <c r="J38" s="8"/>
      <c r="K38" s="38" t="s">
        <v>2</v>
      </c>
      <c r="L38" s="154" t="s">
        <v>82</v>
      </c>
    </row>
    <row r="39" spans="1:12" ht="16.5" thickBot="1">
      <c r="A39" s="119" t="s">
        <v>30</v>
      </c>
      <c r="B39" s="120"/>
      <c r="C39" s="121" t="s">
        <v>1</v>
      </c>
      <c r="D39" s="122"/>
      <c r="E39" s="122"/>
      <c r="F39" s="151" t="s">
        <v>80</v>
      </c>
      <c r="G39" s="117" t="s">
        <v>28</v>
      </c>
      <c r="H39" s="8"/>
      <c r="I39" s="37" t="s">
        <v>1</v>
      </c>
      <c r="J39" s="8"/>
      <c r="K39" s="38"/>
      <c r="L39" s="154" t="s">
        <v>82</v>
      </c>
    </row>
    <row r="40" spans="7:12" ht="15.75">
      <c r="G40" s="118" t="s">
        <v>28</v>
      </c>
      <c r="H40" s="9"/>
      <c r="I40" s="30" t="s">
        <v>1</v>
      </c>
      <c r="J40" s="13"/>
      <c r="K40" s="13"/>
      <c r="L40" s="154" t="s">
        <v>80</v>
      </c>
    </row>
    <row r="41" spans="6:12" ht="15.75">
      <c r="F41" s="149" t="s">
        <v>83</v>
      </c>
      <c r="G41" s="2"/>
      <c r="H41" s="5"/>
      <c r="I41" s="10"/>
      <c r="J41" s="5"/>
      <c r="K41" s="21"/>
      <c r="L41" s="113"/>
    </row>
    <row r="42" spans="7:12" ht="15.75">
      <c r="G42" s="118" t="s">
        <v>29</v>
      </c>
      <c r="H42" s="9"/>
      <c r="I42" s="30" t="s">
        <v>1</v>
      </c>
      <c r="J42" s="5"/>
      <c r="K42" s="21"/>
      <c r="L42" s="154" t="s">
        <v>80</v>
      </c>
    </row>
    <row r="43" spans="7:12" ht="16.5" thickBot="1">
      <c r="G43" s="119" t="s">
        <v>30</v>
      </c>
      <c r="H43" s="120"/>
      <c r="I43" s="121" t="s">
        <v>1</v>
      </c>
      <c r="J43" s="122"/>
      <c r="K43" s="122"/>
      <c r="L43" s="152" t="s">
        <v>80</v>
      </c>
    </row>
    <row r="45" ht="16.5" thickBot="1">
      <c r="L45" s="150" t="s">
        <v>84</v>
      </c>
    </row>
    <row r="46" spans="6:7" ht="12.75">
      <c r="F46" s="156" t="s">
        <v>85</v>
      </c>
      <c r="G46" s="157"/>
    </row>
    <row r="47" spans="6:7" ht="12.75">
      <c r="F47" s="176" t="s">
        <v>86</v>
      </c>
      <c r="G47" s="177"/>
    </row>
    <row r="48" spans="6:7" ht="12.75">
      <c r="F48" s="160" t="s">
        <v>87</v>
      </c>
      <c r="G48" s="159">
        <v>1</v>
      </c>
    </row>
    <row r="49" spans="6:7" ht="12.75">
      <c r="F49" s="158" t="s">
        <v>88</v>
      </c>
      <c r="G49" s="159">
        <v>2</v>
      </c>
    </row>
    <row r="50" spans="6:7" ht="12.75">
      <c r="F50" s="158" t="s">
        <v>89</v>
      </c>
      <c r="G50" s="159">
        <v>3</v>
      </c>
    </row>
    <row r="51" spans="6:7" ht="12.75">
      <c r="F51" s="158" t="s">
        <v>90</v>
      </c>
      <c r="G51" s="159">
        <v>4</v>
      </c>
    </row>
    <row r="52" spans="6:7" ht="13.5" thickBot="1">
      <c r="F52" s="161" t="s">
        <v>91</v>
      </c>
      <c r="G52" s="162">
        <v>5</v>
      </c>
    </row>
  </sheetData>
  <mergeCells count="19">
    <mergeCell ref="F47:G47"/>
    <mergeCell ref="N7:R7"/>
    <mergeCell ref="M2:V2"/>
    <mergeCell ref="A1:V1"/>
    <mergeCell ref="M19:Q19"/>
    <mergeCell ref="M18:Q18"/>
    <mergeCell ref="N4:P4"/>
    <mergeCell ref="Q4:R4"/>
    <mergeCell ref="P12:Q12"/>
    <mergeCell ref="P10:Q10"/>
    <mergeCell ref="P11:Q11"/>
    <mergeCell ref="H7:J7"/>
    <mergeCell ref="G2:L2"/>
    <mergeCell ref="H4:J4"/>
    <mergeCell ref="K4:L4"/>
    <mergeCell ref="A2:F2"/>
    <mergeCell ref="B3:F3"/>
    <mergeCell ref="B4:D4"/>
    <mergeCell ref="E4:F4"/>
  </mergeCells>
  <printOptions/>
  <pageMargins left="0.38" right="0.2" top="0.67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workbookViewId="0" topLeftCell="A1">
      <selection activeCell="A1" sqref="A1:J39"/>
    </sheetView>
  </sheetViews>
  <sheetFormatPr defaultColWidth="9.140625" defaultRowHeight="12.75"/>
  <cols>
    <col min="1" max="1" width="12.57421875" style="32" customWidth="1"/>
    <col min="2" max="2" width="7.8515625" style="32" customWidth="1"/>
    <col min="3" max="3" width="2.421875" style="32" customWidth="1"/>
    <col min="4" max="4" width="8.00390625" style="32" customWidth="1"/>
    <col min="5" max="5" width="2.421875" style="32" customWidth="1"/>
    <col min="6" max="6" width="7.7109375" style="32" customWidth="1"/>
    <col min="7" max="10" width="7.7109375" style="32" hidden="1" customWidth="1"/>
    <col min="11" max="11" width="7.7109375" style="32" customWidth="1"/>
    <col min="12" max="12" width="7.7109375" style="33" customWidth="1"/>
    <col min="13" max="19" width="9.140625" style="33" customWidth="1"/>
  </cols>
  <sheetData>
    <row r="1" spans="1:19" s="7" customFormat="1" ht="39.75" customHeight="1">
      <c r="A1" s="184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3"/>
      <c r="L1" s="14"/>
      <c r="M1" s="14"/>
      <c r="N1" s="14"/>
      <c r="O1" s="14"/>
      <c r="P1" s="14"/>
      <c r="Q1" s="14"/>
      <c r="R1" s="14"/>
      <c r="S1" s="14"/>
    </row>
    <row r="2" spans="1:19" s="7" customFormat="1" ht="36" customHeight="1">
      <c r="A2" s="184" t="s">
        <v>25</v>
      </c>
      <c r="B2" s="184"/>
      <c r="C2" s="184"/>
      <c r="D2" s="184"/>
      <c r="E2" s="184"/>
      <c r="F2" s="184"/>
      <c r="G2" s="12"/>
      <c r="H2" s="12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</row>
    <row r="3" spans="1:19" s="7" customFormat="1" ht="18.75" customHeight="1">
      <c r="A3" s="15" t="s">
        <v>26</v>
      </c>
      <c r="B3" s="168"/>
      <c r="C3" s="168"/>
      <c r="D3" s="168"/>
      <c r="E3" s="168"/>
      <c r="F3" s="168"/>
      <c r="G3" s="12"/>
      <c r="H3" s="12"/>
      <c r="I3" s="12"/>
      <c r="J3" s="12"/>
      <c r="K3" s="13"/>
      <c r="L3" s="14"/>
      <c r="M3" s="14"/>
      <c r="N3" s="14"/>
      <c r="O3" s="14"/>
      <c r="P3" s="14"/>
      <c r="Q3" s="14"/>
      <c r="R3" s="14"/>
      <c r="S3" s="14"/>
    </row>
    <row r="4" spans="1:19" s="7" customFormat="1" ht="17.25" customHeight="1">
      <c r="A4" s="16" t="s">
        <v>20</v>
      </c>
      <c r="B4" s="171" t="s">
        <v>93</v>
      </c>
      <c r="C4" s="171"/>
      <c r="D4" s="171"/>
      <c r="E4" s="171" t="s">
        <v>21</v>
      </c>
      <c r="F4" s="171"/>
      <c r="G4" s="12"/>
      <c r="H4" s="12"/>
      <c r="I4" s="12"/>
      <c r="J4" s="12"/>
      <c r="K4" s="13"/>
      <c r="L4" s="14"/>
      <c r="M4" s="14"/>
      <c r="N4" s="14"/>
      <c r="O4" s="14"/>
      <c r="P4" s="14"/>
      <c r="Q4" s="14"/>
      <c r="R4" s="14"/>
      <c r="S4" s="14"/>
    </row>
    <row r="5" spans="1:19" s="7" customFormat="1" ht="17.25" customHeight="1">
      <c r="A5" s="5" t="s">
        <v>0</v>
      </c>
      <c r="B5" s="17">
        <v>24</v>
      </c>
      <c r="C5" s="10" t="s">
        <v>1</v>
      </c>
      <c r="D5" s="17">
        <v>18</v>
      </c>
      <c r="E5" s="10" t="s">
        <v>1</v>
      </c>
      <c r="F5" s="18" t="str">
        <f>IF(B5&gt;0,"N","S")</f>
        <v>N</v>
      </c>
      <c r="G5" s="19">
        <f>(ABS(B5))+D5/60</f>
        <v>24.3</v>
      </c>
      <c r="H5" s="19">
        <f>IF(B5&lt;0,-G5,G5)</f>
        <v>24.3</v>
      </c>
      <c r="I5" s="19">
        <f>RADIANS(H5)</f>
        <v>0.4241150082346221</v>
      </c>
      <c r="J5" s="13"/>
      <c r="K5" s="13"/>
      <c r="L5" s="14"/>
      <c r="M5" s="14"/>
      <c r="N5" s="14"/>
      <c r="O5" s="14"/>
      <c r="P5" s="14"/>
      <c r="Q5" s="14"/>
      <c r="R5" s="14"/>
      <c r="S5" s="14"/>
    </row>
    <row r="6" spans="1:19" s="7" customFormat="1" ht="17.25" customHeight="1">
      <c r="A6" s="5" t="s">
        <v>3</v>
      </c>
      <c r="B6" s="17">
        <v>-166</v>
      </c>
      <c r="C6" s="10" t="s">
        <v>1</v>
      </c>
      <c r="D6" s="17">
        <v>18</v>
      </c>
      <c r="E6" s="10" t="s">
        <v>1</v>
      </c>
      <c r="F6" s="18" t="str">
        <f>IF(B6&gt;0,"E","W")</f>
        <v>W</v>
      </c>
      <c r="G6" s="19">
        <f>(ABS(B6))+D6/60</f>
        <v>166.3</v>
      </c>
      <c r="H6" s="19">
        <f>IF(B6&lt;0,-G6,G6)</f>
        <v>-166.3</v>
      </c>
      <c r="I6" s="19">
        <f>RADIANS(H6)</f>
        <v>-2.90248254606657</v>
      </c>
      <c r="J6" s="13"/>
      <c r="K6" s="13"/>
      <c r="L6" s="14"/>
      <c r="M6" s="14"/>
      <c r="N6" s="14"/>
      <c r="O6" s="14"/>
      <c r="P6" s="14"/>
      <c r="Q6" s="14"/>
      <c r="R6" s="14"/>
      <c r="S6" s="14"/>
    </row>
    <row r="7" spans="1:19" s="7" customFormat="1" ht="17.25" customHeight="1">
      <c r="A7" s="20" t="s">
        <v>22</v>
      </c>
      <c r="B7" s="20" t="s">
        <v>92</v>
      </c>
      <c r="C7" s="20"/>
      <c r="D7" s="20"/>
      <c r="E7" s="20"/>
      <c r="F7" s="20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</row>
    <row r="8" spans="1:19" s="7" customFormat="1" ht="17.25" customHeight="1">
      <c r="A8" s="5" t="s">
        <v>4</v>
      </c>
      <c r="B8" s="17">
        <v>20</v>
      </c>
      <c r="C8" s="21" t="s">
        <v>6</v>
      </c>
      <c r="D8" s="17">
        <v>41</v>
      </c>
      <c r="E8" s="21" t="s">
        <v>6</v>
      </c>
      <c r="F8" s="22">
        <v>25</v>
      </c>
      <c r="G8" s="13"/>
      <c r="H8" s="19"/>
      <c r="I8" s="19"/>
      <c r="J8" s="13"/>
      <c r="K8" s="13"/>
      <c r="L8" s="14"/>
      <c r="M8" s="14"/>
      <c r="N8" s="14"/>
      <c r="O8" s="14"/>
      <c r="P8" s="14"/>
      <c r="Q8" s="14"/>
      <c r="R8" s="14"/>
      <c r="S8" s="14"/>
    </row>
    <row r="9" spans="1:19" s="7" customFormat="1" ht="17.25" customHeight="1">
      <c r="A9" s="5" t="s">
        <v>5</v>
      </c>
      <c r="B9" s="17">
        <v>0</v>
      </c>
      <c r="C9" s="21" t="s">
        <v>6</v>
      </c>
      <c r="D9" s="17">
        <v>0</v>
      </c>
      <c r="E9" s="21" t="s">
        <v>6</v>
      </c>
      <c r="F9" s="22">
        <v>56</v>
      </c>
      <c r="G9" s="19"/>
      <c r="H9" s="19"/>
      <c r="I9" s="19"/>
      <c r="J9" s="13"/>
      <c r="K9" s="13"/>
      <c r="L9" s="14"/>
      <c r="M9" s="14"/>
      <c r="N9" s="14"/>
      <c r="O9" s="14"/>
      <c r="P9" s="14"/>
      <c r="Q9" s="14"/>
      <c r="R9" s="14"/>
      <c r="S9" s="14"/>
    </row>
    <row r="10" spans="1:19" s="7" customFormat="1" ht="17.25" customHeight="1">
      <c r="A10" s="5" t="s">
        <v>8</v>
      </c>
      <c r="B10" s="17">
        <v>28</v>
      </c>
      <c r="C10" s="10" t="s">
        <v>1</v>
      </c>
      <c r="D10" s="17">
        <v>25.4</v>
      </c>
      <c r="E10" s="21" t="s">
        <v>2</v>
      </c>
      <c r="F10" s="23"/>
      <c r="G10" s="13"/>
      <c r="H10" s="19"/>
      <c r="I10" s="19"/>
      <c r="J10" s="13"/>
      <c r="K10" s="13"/>
      <c r="L10" s="14"/>
      <c r="M10" s="14"/>
      <c r="N10" s="14"/>
      <c r="O10" s="14"/>
      <c r="P10" s="14"/>
      <c r="Q10" s="14"/>
      <c r="R10" s="14"/>
      <c r="S10" s="14"/>
    </row>
    <row r="11" spans="1:19" s="7" customFormat="1" ht="17.25" customHeight="1">
      <c r="A11" s="5" t="s">
        <v>17</v>
      </c>
      <c r="B11" s="17">
        <v>12</v>
      </c>
      <c r="C11" s="10" t="s">
        <v>1</v>
      </c>
      <c r="D11" s="5"/>
      <c r="E11" s="21"/>
      <c r="F11" s="23"/>
      <c r="G11" s="19">
        <f>(ABS(B11))+D11/60</f>
        <v>12</v>
      </c>
      <c r="H11" s="19"/>
      <c r="I11" s="19"/>
      <c r="J11" s="13"/>
      <c r="K11" s="13"/>
      <c r="L11" s="14"/>
      <c r="M11" s="14"/>
      <c r="N11" s="14"/>
      <c r="O11" s="14"/>
      <c r="P11" s="14"/>
      <c r="Q11" s="14"/>
      <c r="R11" s="14"/>
      <c r="S11" s="14"/>
    </row>
    <row r="12" spans="1:19" s="7" customFormat="1" ht="17.25" customHeight="1">
      <c r="A12" s="5" t="s">
        <v>23</v>
      </c>
      <c r="B12" s="17">
        <v>12.3</v>
      </c>
      <c r="C12" s="10" t="s">
        <v>24</v>
      </c>
      <c r="D12" s="5"/>
      <c r="E12" s="21"/>
      <c r="F12" s="23"/>
      <c r="G12" s="19"/>
      <c r="H12" s="19"/>
      <c r="I12" s="19"/>
      <c r="J12" s="13"/>
      <c r="K12" s="13"/>
      <c r="L12" s="14"/>
      <c r="M12" s="14"/>
      <c r="N12" s="14"/>
      <c r="O12" s="14"/>
      <c r="P12" s="14"/>
      <c r="Q12" s="14"/>
      <c r="R12" s="14"/>
      <c r="S12" s="14"/>
    </row>
    <row r="13" spans="1:19" s="7" customFormat="1" ht="17.25" customHeight="1">
      <c r="A13" s="5" t="s">
        <v>27</v>
      </c>
      <c r="B13" s="17">
        <v>282</v>
      </c>
      <c r="C13" s="10" t="s">
        <v>1</v>
      </c>
      <c r="D13" s="13"/>
      <c r="E13" s="13"/>
      <c r="F13" s="13"/>
      <c r="G13" s="19"/>
      <c r="H13" s="19"/>
      <c r="I13" s="19"/>
      <c r="J13" s="13"/>
      <c r="K13" s="13"/>
      <c r="L13" s="14"/>
      <c r="M13" s="14"/>
      <c r="N13" s="14"/>
      <c r="O13" s="14"/>
      <c r="P13" s="14"/>
      <c r="Q13" s="14"/>
      <c r="R13" s="14"/>
      <c r="S13" s="14"/>
    </row>
    <row r="14" spans="1:19" s="7" customFormat="1" ht="17.25" customHeight="1">
      <c r="A14" s="5" t="s">
        <v>18</v>
      </c>
      <c r="B14" s="17">
        <v>-2.3</v>
      </c>
      <c r="C14" s="10" t="s">
        <v>1</v>
      </c>
      <c r="D14" s="13"/>
      <c r="E14" s="13"/>
      <c r="F14" s="13"/>
      <c r="G14" s="19"/>
      <c r="H14" s="19"/>
      <c r="I14" s="19"/>
      <c r="J14" s="13"/>
      <c r="K14" s="13"/>
      <c r="L14" s="14"/>
      <c r="M14" s="14"/>
      <c r="N14" s="14"/>
      <c r="O14" s="14"/>
      <c r="P14" s="14"/>
      <c r="Q14" s="14"/>
      <c r="R14" s="14"/>
      <c r="S14" s="14"/>
    </row>
    <row r="15" spans="1:19" s="7" customFormat="1" ht="17.25" customHeight="1">
      <c r="A15" s="5" t="s">
        <v>19</v>
      </c>
      <c r="B15" s="17">
        <v>280</v>
      </c>
      <c r="C15" s="10" t="s">
        <v>1</v>
      </c>
      <c r="D15" s="13"/>
      <c r="E15" s="13"/>
      <c r="F15" s="13"/>
      <c r="G15" s="19"/>
      <c r="H15" s="19"/>
      <c r="I15" s="19"/>
      <c r="J15" s="13"/>
      <c r="K15" s="13"/>
      <c r="L15" s="14"/>
      <c r="M15" s="14"/>
      <c r="N15" s="14"/>
      <c r="O15" s="14"/>
      <c r="P15" s="14"/>
      <c r="Q15" s="14"/>
      <c r="R15" s="14"/>
      <c r="S15" s="14"/>
    </row>
    <row r="16" spans="1:19" s="7" customFormat="1" ht="12.75" customHeight="1">
      <c r="A16" s="11"/>
      <c r="B16" s="11"/>
      <c r="C16" s="28"/>
      <c r="D16" s="27"/>
      <c r="E16" s="27"/>
      <c r="F16" s="27"/>
      <c r="G16" s="19"/>
      <c r="H16" s="19"/>
      <c r="I16" s="19"/>
      <c r="J16" s="13"/>
      <c r="K16" s="13"/>
      <c r="L16" s="14"/>
      <c r="M16" s="14"/>
      <c r="N16" s="14"/>
      <c r="O16" s="14"/>
      <c r="P16" s="14"/>
      <c r="Q16" s="14"/>
      <c r="R16" s="14"/>
      <c r="S16" s="14"/>
    </row>
    <row r="17" spans="1:19" s="7" customFormat="1" ht="12.75" customHeight="1">
      <c r="A17" s="5"/>
      <c r="B17" s="5"/>
      <c r="C17" s="10"/>
      <c r="D17" s="13"/>
      <c r="E17" s="13"/>
      <c r="F17" s="13"/>
      <c r="G17" s="19"/>
      <c r="H17" s="19"/>
      <c r="I17" s="19"/>
      <c r="J17" s="13"/>
      <c r="K17" s="13"/>
      <c r="L17" s="14"/>
      <c r="M17" s="14"/>
      <c r="N17" s="14"/>
      <c r="O17" s="14"/>
      <c r="P17" s="14"/>
      <c r="Q17" s="14"/>
      <c r="R17" s="14"/>
      <c r="S17" s="14"/>
    </row>
    <row r="18" spans="1:19" s="7" customFormat="1" ht="15.75">
      <c r="A18" s="5" t="s">
        <v>4</v>
      </c>
      <c r="B18" s="5">
        <f>B8</f>
        <v>20</v>
      </c>
      <c r="C18" s="21" t="s">
        <v>6</v>
      </c>
      <c r="D18" s="5">
        <f>D8</f>
        <v>41</v>
      </c>
      <c r="E18" s="21" t="s">
        <v>6</v>
      </c>
      <c r="F18" s="23">
        <f>F8</f>
        <v>25</v>
      </c>
      <c r="G18" s="13"/>
      <c r="H18" s="19">
        <f>B18+D18/60+F18/3600</f>
        <v>20.690277777777776</v>
      </c>
      <c r="I18" s="19">
        <f>RADIANS(H18)</f>
        <v>0.36111347037443786</v>
      </c>
      <c r="J18" s="13"/>
      <c r="K18" s="13"/>
      <c r="L18" s="14"/>
      <c r="M18" s="14"/>
      <c r="N18" s="14"/>
      <c r="O18" s="14"/>
      <c r="P18" s="14"/>
      <c r="Q18" s="14"/>
      <c r="R18" s="14"/>
      <c r="S18" s="14"/>
    </row>
    <row r="19" spans="1:19" s="7" customFormat="1" ht="15.75">
      <c r="A19" s="11" t="s">
        <v>5</v>
      </c>
      <c r="B19" s="11">
        <f>B9</f>
        <v>0</v>
      </c>
      <c r="C19" s="24" t="s">
        <v>6</v>
      </c>
      <c r="D19" s="11">
        <f>D9</f>
        <v>0</v>
      </c>
      <c r="E19" s="24" t="s">
        <v>6</v>
      </c>
      <c r="F19" s="25">
        <f>F9</f>
        <v>56</v>
      </c>
      <c r="G19" s="19">
        <f>ABS(D19/60)+(F19/3600)</f>
        <v>0.015555555555555555</v>
      </c>
      <c r="H19" s="19">
        <f>IF(D19&lt;0,-G19,G19)</f>
        <v>0.015555555555555555</v>
      </c>
      <c r="I19" s="19">
        <f>RADIANS(H19)</f>
        <v>0.00027149566142134013</v>
      </c>
      <c r="J19" s="13"/>
      <c r="K19" s="13"/>
      <c r="L19" s="14"/>
      <c r="M19" s="14"/>
      <c r="N19" s="14"/>
      <c r="O19" s="14"/>
      <c r="P19" s="14"/>
      <c r="Q19" s="14"/>
      <c r="R19" s="14"/>
      <c r="S19" s="14"/>
    </row>
    <row r="20" spans="1:19" s="7" customFormat="1" ht="15.75">
      <c r="A20" s="5" t="s">
        <v>7</v>
      </c>
      <c r="B20" s="5">
        <f>TRUNC(H20)</f>
        <v>20</v>
      </c>
      <c r="C20" s="21" t="s">
        <v>6</v>
      </c>
      <c r="D20" s="5">
        <f>TRUNC((H20-B20)*60)</f>
        <v>42</v>
      </c>
      <c r="E20" s="21" t="s">
        <v>6</v>
      </c>
      <c r="F20" s="23">
        <f>ROUND((H20-B20-D20/60)*3600,0)</f>
        <v>21</v>
      </c>
      <c r="G20" s="13"/>
      <c r="H20" s="19">
        <f>H18+H19</f>
        <v>20.70583333333333</v>
      </c>
      <c r="I20" s="19">
        <f>RADIANS(H20)</f>
        <v>0.3613849660358592</v>
      </c>
      <c r="J20" s="13"/>
      <c r="K20" s="13"/>
      <c r="L20" s="14"/>
      <c r="M20" s="14"/>
      <c r="N20" s="14"/>
      <c r="O20" s="14"/>
      <c r="P20" s="14"/>
      <c r="Q20" s="14"/>
      <c r="R20" s="14"/>
      <c r="S20" s="14"/>
    </row>
    <row r="21" spans="1:19" s="7" customFormat="1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</row>
    <row r="22" spans="1:19" s="7" customFormat="1" ht="15.75">
      <c r="A22" s="5" t="s">
        <v>9</v>
      </c>
      <c r="B22" s="17">
        <v>-1.8</v>
      </c>
      <c r="C22" s="21" t="s">
        <v>2</v>
      </c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4"/>
      <c r="R22" s="14"/>
      <c r="S22" s="14"/>
    </row>
    <row r="23" spans="1:19" s="7" customFormat="1" ht="15.75">
      <c r="A23" s="5" t="s">
        <v>10</v>
      </c>
      <c r="B23" s="17">
        <v>-6.2</v>
      </c>
      <c r="C23" s="21" t="s">
        <v>2</v>
      </c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</row>
    <row r="24" spans="1:19" s="7" customFormat="1" ht="15.75">
      <c r="A24" s="11" t="s">
        <v>14</v>
      </c>
      <c r="B24" s="26">
        <v>0</v>
      </c>
      <c r="C24" s="24" t="s">
        <v>2</v>
      </c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4"/>
      <c r="R24" s="14"/>
      <c r="S24" s="14"/>
    </row>
    <row r="25" spans="1:19" s="7" customFormat="1" ht="15.75">
      <c r="A25" s="5" t="s">
        <v>11</v>
      </c>
      <c r="B25" s="5">
        <f>SUM(B22:B24)</f>
        <v>-8</v>
      </c>
      <c r="C25" s="21" t="s">
        <v>2</v>
      </c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4"/>
      <c r="Q25" s="14"/>
      <c r="R25" s="14"/>
      <c r="S25" s="14"/>
    </row>
    <row r="26" spans="1:19" s="7" customFormat="1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  <c r="P26" s="14"/>
      <c r="Q26" s="14"/>
      <c r="R26" s="14"/>
      <c r="S26" s="14"/>
    </row>
    <row r="27" spans="1:19" s="7" customFormat="1" ht="16.5" customHeight="1">
      <c r="A27" s="5" t="s">
        <v>8</v>
      </c>
      <c r="B27" s="5">
        <f>B10</f>
        <v>28</v>
      </c>
      <c r="C27" s="10" t="s">
        <v>1</v>
      </c>
      <c r="D27" s="5">
        <f>D10</f>
        <v>25.4</v>
      </c>
      <c r="E27" s="21" t="s">
        <v>2</v>
      </c>
      <c r="F27" s="13"/>
      <c r="G27" s="19">
        <f>(ABS(B27))+D27/60</f>
        <v>28.423333333333332</v>
      </c>
      <c r="H27" s="19">
        <f>IF(B27&lt;0,-G27,G27)</f>
        <v>28.423333333333332</v>
      </c>
      <c r="I27" s="19">
        <f>RADIANS(H27)</f>
        <v>0.49608075105852156</v>
      </c>
      <c r="J27" s="13"/>
      <c r="K27" s="13"/>
      <c r="L27" s="14"/>
      <c r="M27" s="14"/>
      <c r="N27" s="14"/>
      <c r="O27" s="14"/>
      <c r="P27" s="14"/>
      <c r="Q27" s="14"/>
      <c r="R27" s="14"/>
      <c r="S27" s="14"/>
    </row>
    <row r="28" spans="1:19" s="7" customFormat="1" ht="16.5" customHeight="1">
      <c r="A28" s="11" t="s">
        <v>11</v>
      </c>
      <c r="B28" s="27"/>
      <c r="C28" s="28" t="s">
        <v>1</v>
      </c>
      <c r="D28" s="11">
        <f>B25</f>
        <v>-8</v>
      </c>
      <c r="E28" s="24" t="s">
        <v>2</v>
      </c>
      <c r="F28" s="13"/>
      <c r="G28" s="19">
        <f>(ABS(B28))+D28/60</f>
        <v>-0.13333333333333333</v>
      </c>
      <c r="H28" s="19">
        <f>IF(B28&lt;0,-G28,G28)</f>
        <v>-0.13333333333333333</v>
      </c>
      <c r="I28" s="19">
        <f>RADIANS(H28)</f>
        <v>-0.0023271056693257726</v>
      </c>
      <c r="J28" s="13"/>
      <c r="K28" s="13"/>
      <c r="L28" s="14"/>
      <c r="M28" s="14"/>
      <c r="N28" s="14"/>
      <c r="O28" s="14"/>
      <c r="P28" s="14"/>
      <c r="Q28" s="14"/>
      <c r="R28" s="14"/>
      <c r="S28" s="14"/>
    </row>
    <row r="29" spans="1:19" s="7" customFormat="1" ht="16.5" customHeight="1">
      <c r="A29" s="5" t="s">
        <v>12</v>
      </c>
      <c r="B29" s="5">
        <f>TRUNC(H29,0)</f>
        <v>28</v>
      </c>
      <c r="C29" s="10" t="s">
        <v>1</v>
      </c>
      <c r="D29" s="5">
        <f>(H29-B29)*60</f>
        <v>17.39999999999995</v>
      </c>
      <c r="E29" s="21" t="s">
        <v>2</v>
      </c>
      <c r="F29" s="13"/>
      <c r="G29" s="13"/>
      <c r="H29" s="19">
        <f>SUM(H27:H28)</f>
        <v>28.29</v>
      </c>
      <c r="I29" s="19">
        <f>RADIANS(H29)</f>
        <v>0.4937536453891958</v>
      </c>
      <c r="J29" s="13"/>
      <c r="K29" s="13"/>
      <c r="L29" s="14"/>
      <c r="M29" s="14"/>
      <c r="N29" s="14"/>
      <c r="O29" s="14"/>
      <c r="P29" s="14"/>
      <c r="Q29" s="14"/>
      <c r="R29" s="14"/>
      <c r="S29" s="14"/>
    </row>
    <row r="30" spans="1:19" s="7" customFormat="1" ht="7.5" customHeight="1">
      <c r="A30" s="6"/>
      <c r="B30" s="5"/>
      <c r="C30" s="10"/>
      <c r="D30" s="5"/>
      <c r="E30" s="21"/>
      <c r="F30" s="13"/>
      <c r="G30" s="13"/>
      <c r="H30" s="19"/>
      <c r="I30" s="19"/>
      <c r="J30" s="19"/>
      <c r="K30" s="13"/>
      <c r="L30" s="14"/>
      <c r="M30" s="14"/>
      <c r="N30" s="14"/>
      <c r="O30" s="14"/>
      <c r="P30" s="14"/>
      <c r="Q30" s="14"/>
      <c r="R30" s="14"/>
      <c r="S30" s="14"/>
    </row>
    <row r="31" spans="1:19" s="7" customFormat="1" ht="16.5" customHeight="1">
      <c r="A31" s="5" t="s">
        <v>16</v>
      </c>
      <c r="B31" s="17">
        <v>17</v>
      </c>
      <c r="C31" s="10" t="s">
        <v>1</v>
      </c>
      <c r="D31" s="17">
        <v>55.9</v>
      </c>
      <c r="E31" s="21" t="s">
        <v>2</v>
      </c>
      <c r="F31" s="13" t="s">
        <v>59</v>
      </c>
      <c r="G31" s="19">
        <f>(ABS(B31))+D31/60</f>
        <v>17.931666666666665</v>
      </c>
      <c r="H31" s="19">
        <f>IF(B31&lt;0,-G31,G31)</f>
        <v>17.931666666666665</v>
      </c>
      <c r="I31" s="19">
        <f>RADIANS(H31)</f>
        <v>0.31296662370344985</v>
      </c>
      <c r="J31" s="13"/>
      <c r="K31" s="13"/>
      <c r="L31" s="14"/>
      <c r="M31" s="14"/>
      <c r="N31" s="14"/>
      <c r="O31" s="14"/>
      <c r="P31" s="14"/>
      <c r="Q31" s="14"/>
      <c r="R31" s="14"/>
      <c r="S31" s="14"/>
    </row>
    <row r="32" spans="1:19" s="7" customFormat="1" ht="16.5" customHeight="1">
      <c r="A32" s="11" t="s">
        <v>15</v>
      </c>
      <c r="B32" s="26">
        <v>0</v>
      </c>
      <c r="C32" s="28" t="s">
        <v>1</v>
      </c>
      <c r="D32" s="26">
        <v>0</v>
      </c>
      <c r="E32" s="24" t="s">
        <v>2</v>
      </c>
      <c r="F32" s="29">
        <v>0</v>
      </c>
      <c r="G32" s="19">
        <f>(ABS(B32))+D32/60</f>
        <v>0</v>
      </c>
      <c r="H32" s="19">
        <f>IF(B32&lt;0,-G32,G32)</f>
        <v>0</v>
      </c>
      <c r="I32" s="19">
        <f>RADIANS(H32)</f>
        <v>0</v>
      </c>
      <c r="J32" s="13"/>
      <c r="K32" s="13"/>
      <c r="L32" s="14"/>
      <c r="M32" s="14"/>
      <c r="N32" s="14"/>
      <c r="O32" s="14"/>
      <c r="P32" s="14"/>
      <c r="Q32" s="14"/>
      <c r="R32" s="14"/>
      <c r="S32" s="14"/>
    </row>
    <row r="33" spans="1:19" s="7" customFormat="1" ht="16.5" customHeight="1">
      <c r="A33" s="5" t="s">
        <v>16</v>
      </c>
      <c r="B33" s="5">
        <f>TRUNC(I33,0)</f>
        <v>17</v>
      </c>
      <c r="C33" s="10"/>
      <c r="D33" s="5">
        <f>ABS((I33-B33)*60)</f>
        <v>55.89999999999989</v>
      </c>
      <c r="E33" s="21"/>
      <c r="F33" s="13"/>
      <c r="G33" s="19"/>
      <c r="H33" s="19">
        <f>SUM(H31:H32)</f>
        <v>17.931666666666665</v>
      </c>
      <c r="I33" s="19">
        <f>IF(H33&gt;360,H33-360,H33)</f>
        <v>17.931666666666665</v>
      </c>
      <c r="J33" s="19">
        <f>RADIANS(I33)</f>
        <v>0.31296662370344985</v>
      </c>
      <c r="K33" s="13"/>
      <c r="L33" s="14"/>
      <c r="M33" s="14"/>
      <c r="N33" s="14"/>
      <c r="O33" s="14"/>
      <c r="P33" s="14"/>
      <c r="Q33" s="14"/>
      <c r="R33" s="14"/>
      <c r="S33" s="14"/>
    </row>
    <row r="34" spans="1:19" s="7" customFormat="1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  <c r="P34" s="14"/>
      <c r="Q34" s="14"/>
      <c r="R34" s="14"/>
      <c r="S34" s="14"/>
    </row>
    <row r="35" spans="1:19" s="7" customFormat="1" ht="15.75">
      <c r="A35" s="5" t="s">
        <v>28</v>
      </c>
      <c r="B35" s="5">
        <f>ROUND(H35,1)</f>
        <v>81.9</v>
      </c>
      <c r="C35" s="10" t="s">
        <v>1</v>
      </c>
      <c r="D35" s="13"/>
      <c r="E35" s="13"/>
      <c r="F35" s="13"/>
      <c r="G35" s="13"/>
      <c r="H35" s="19">
        <f>DEGREES(I35)</f>
        <v>81.9164402331102</v>
      </c>
      <c r="I35" s="19">
        <f>ACOS(J35)</f>
        <v>1.4297115935809241</v>
      </c>
      <c r="J35" s="19">
        <f>(SIN(J33)-SIN(I5)*SIN(I29))/(COS(I5)*COS(I29))</f>
        <v>0.14061715251726606</v>
      </c>
      <c r="K35" s="13"/>
      <c r="L35" s="14"/>
      <c r="M35" s="14"/>
      <c r="N35" s="14"/>
      <c r="O35" s="14"/>
      <c r="P35" s="14"/>
      <c r="Q35" s="14"/>
      <c r="R35" s="14"/>
      <c r="S35" s="14"/>
    </row>
    <row r="36" spans="1:19" s="7" customFormat="1" ht="15.75">
      <c r="A36" s="9" t="s">
        <v>28</v>
      </c>
      <c r="B36" s="9">
        <f>IF(B11&lt;180,360-B35,B35)</f>
        <v>278.1</v>
      </c>
      <c r="C36" s="30" t="s">
        <v>1</v>
      </c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4"/>
      <c r="O36" s="14"/>
      <c r="P36" s="14"/>
      <c r="Q36" s="14"/>
      <c r="R36" s="14"/>
      <c r="S36" s="14"/>
    </row>
    <row r="37" spans="1:19" s="7" customFormat="1" ht="15.75">
      <c r="A37" s="5"/>
      <c r="B37" s="5"/>
      <c r="C37" s="10"/>
      <c r="D37" s="5"/>
      <c r="E37" s="21"/>
      <c r="F37" s="13"/>
      <c r="G37" s="13"/>
      <c r="H37" s="19"/>
      <c r="I37" s="19"/>
      <c r="J37" s="19"/>
      <c r="K37" s="13"/>
      <c r="L37" s="14"/>
      <c r="M37" s="14"/>
      <c r="N37" s="14"/>
      <c r="O37" s="14"/>
      <c r="P37" s="14"/>
      <c r="Q37" s="14"/>
      <c r="R37" s="14"/>
      <c r="S37" s="14"/>
    </row>
    <row r="38" spans="1:19" s="7" customFormat="1" ht="15.75">
      <c r="A38" s="9" t="s">
        <v>29</v>
      </c>
      <c r="B38" s="9">
        <f>B36-B13-B14</f>
        <v>-1.5999999999999774</v>
      </c>
      <c r="C38" s="30" t="s">
        <v>1</v>
      </c>
      <c r="D38" s="5"/>
      <c r="E38" s="21"/>
      <c r="F38" s="23"/>
      <c r="G38" s="18"/>
      <c r="H38" s="18"/>
      <c r="I38" s="18"/>
      <c r="J38" s="18"/>
      <c r="K38" s="13"/>
      <c r="L38" s="14"/>
      <c r="M38" s="14"/>
      <c r="N38" s="14"/>
      <c r="O38" s="14"/>
      <c r="P38" s="14"/>
      <c r="Q38" s="14"/>
      <c r="R38" s="14"/>
      <c r="S38" s="14"/>
    </row>
    <row r="39" spans="1:19" s="7" customFormat="1" ht="15.75">
      <c r="A39" s="9" t="s">
        <v>30</v>
      </c>
      <c r="B39" s="31">
        <f>B36-B15</f>
        <v>-1.8999999999999773</v>
      </c>
      <c r="C39" s="30" t="s">
        <v>1</v>
      </c>
      <c r="D39" s="18"/>
      <c r="E39" s="18"/>
      <c r="F39" s="18"/>
      <c r="G39" s="18"/>
      <c r="H39" s="18"/>
      <c r="I39" s="18"/>
      <c r="J39" s="18"/>
      <c r="K39" s="13"/>
      <c r="L39" s="14"/>
      <c r="M39" s="14"/>
      <c r="N39" s="14"/>
      <c r="O39" s="14"/>
      <c r="P39" s="14"/>
      <c r="Q39" s="14"/>
      <c r="R39" s="14"/>
      <c r="S39" s="14"/>
    </row>
    <row r="40" spans="1:19" s="7" customFormat="1" ht="15.75">
      <c r="A40" s="5"/>
      <c r="B40" s="5"/>
      <c r="C40" s="21"/>
      <c r="D40" s="18"/>
      <c r="E40" s="18"/>
      <c r="F40" s="18"/>
      <c r="G40" s="18"/>
      <c r="H40" s="18"/>
      <c r="I40" s="18"/>
      <c r="J40" s="18"/>
      <c r="K40" s="13"/>
      <c r="L40" s="14"/>
      <c r="M40" s="14"/>
      <c r="N40" s="14"/>
      <c r="O40" s="14"/>
      <c r="P40" s="14"/>
      <c r="Q40" s="14"/>
      <c r="R40" s="14"/>
      <c r="S40" s="14"/>
    </row>
    <row r="41" spans="1:19" s="7" customFormat="1" ht="15.75">
      <c r="A41" s="5"/>
      <c r="B41" s="5"/>
      <c r="C41" s="21"/>
      <c r="D41" s="18"/>
      <c r="E41" s="18"/>
      <c r="F41" s="18"/>
      <c r="G41" s="18"/>
      <c r="H41" s="18"/>
      <c r="I41" s="18"/>
      <c r="J41" s="18"/>
      <c r="K41" s="13"/>
      <c r="L41" s="14"/>
      <c r="M41" s="14"/>
      <c r="N41" s="14"/>
      <c r="O41" s="14"/>
      <c r="P41" s="14"/>
      <c r="Q41" s="14"/>
      <c r="R41" s="14"/>
      <c r="S41" s="14"/>
    </row>
    <row r="42" spans="1:19" s="7" customFormat="1" ht="15.75">
      <c r="A42" s="5"/>
      <c r="B42" s="5"/>
      <c r="C42" s="21"/>
      <c r="D42" s="18"/>
      <c r="E42" s="18"/>
      <c r="F42" s="18"/>
      <c r="G42" s="18"/>
      <c r="H42" s="18"/>
      <c r="I42" s="18"/>
      <c r="J42" s="18"/>
      <c r="K42" s="13"/>
      <c r="L42" s="14"/>
      <c r="M42" s="14"/>
      <c r="N42" s="14"/>
      <c r="O42" s="14"/>
      <c r="P42" s="14"/>
      <c r="Q42" s="14"/>
      <c r="R42" s="14"/>
      <c r="S42" s="14"/>
    </row>
    <row r="43" spans="1:19" s="7" customFormat="1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3"/>
      <c r="L43" s="14"/>
      <c r="M43" s="14"/>
      <c r="N43" s="14"/>
      <c r="O43" s="14"/>
      <c r="P43" s="14"/>
      <c r="Q43" s="14"/>
      <c r="R43" s="14"/>
      <c r="S43" s="14"/>
    </row>
    <row r="44" spans="1:19" s="7" customFormat="1" ht="15.75">
      <c r="A44" s="5"/>
      <c r="B44" s="5"/>
      <c r="C44" s="10"/>
      <c r="D44" s="5"/>
      <c r="E44" s="21"/>
      <c r="F44" s="18"/>
      <c r="G44" s="18"/>
      <c r="H44" s="18"/>
      <c r="I44" s="18"/>
      <c r="J44" s="18"/>
      <c r="K44" s="13"/>
      <c r="L44" s="14"/>
      <c r="M44" s="14"/>
      <c r="N44" s="14"/>
      <c r="O44" s="14"/>
      <c r="P44" s="14"/>
      <c r="Q44" s="14"/>
      <c r="R44" s="14"/>
      <c r="S44" s="14"/>
    </row>
    <row r="45" spans="1:19" s="7" customFormat="1" ht="15.75">
      <c r="A45" s="5"/>
      <c r="B45" s="18"/>
      <c r="C45" s="10"/>
      <c r="D45" s="5"/>
      <c r="E45" s="21"/>
      <c r="F45" s="18"/>
      <c r="G45" s="18"/>
      <c r="H45" s="18"/>
      <c r="I45" s="18"/>
      <c r="J45" s="18"/>
      <c r="K45" s="13"/>
      <c r="L45" s="14"/>
      <c r="M45" s="14"/>
      <c r="N45" s="14"/>
      <c r="O45" s="14"/>
      <c r="P45" s="14"/>
      <c r="Q45" s="14"/>
      <c r="R45" s="14"/>
      <c r="S45" s="14"/>
    </row>
    <row r="46" spans="1:19" s="7" customFormat="1" ht="15.75">
      <c r="A46" s="5"/>
      <c r="B46" s="18"/>
      <c r="C46" s="10"/>
      <c r="D46" s="5"/>
      <c r="E46" s="21"/>
      <c r="F46" s="18"/>
      <c r="G46" s="18"/>
      <c r="H46" s="18"/>
      <c r="I46" s="18"/>
      <c r="J46" s="18"/>
      <c r="K46" s="13"/>
      <c r="L46" s="14"/>
      <c r="M46" s="14"/>
      <c r="N46" s="14"/>
      <c r="O46" s="14"/>
      <c r="P46" s="14"/>
      <c r="Q46" s="14"/>
      <c r="R46" s="14"/>
      <c r="S46" s="14"/>
    </row>
    <row r="47" spans="1:19" s="7" customFormat="1" ht="15.75">
      <c r="A47" s="5"/>
      <c r="B47" s="18"/>
      <c r="C47" s="10"/>
      <c r="D47" s="5"/>
      <c r="E47" s="21"/>
      <c r="F47" s="18"/>
      <c r="G47" s="18"/>
      <c r="H47" s="18"/>
      <c r="I47" s="18"/>
      <c r="J47" s="18"/>
      <c r="K47" s="13"/>
      <c r="L47" s="14"/>
      <c r="M47" s="14"/>
      <c r="N47" s="14"/>
      <c r="O47" s="14"/>
      <c r="P47" s="14"/>
      <c r="Q47" s="14"/>
      <c r="R47" s="14"/>
      <c r="S47" s="14"/>
    </row>
    <row r="48" spans="1:10" ht="15.75">
      <c r="A48" s="5"/>
      <c r="B48" s="5"/>
      <c r="C48" s="10"/>
      <c r="D48" s="5"/>
      <c r="E48" s="21"/>
      <c r="F48" s="18"/>
      <c r="G48" s="18"/>
      <c r="H48" s="18"/>
      <c r="I48" s="18"/>
      <c r="J48" s="18"/>
    </row>
    <row r="49" spans="1:10" ht="15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.75">
      <c r="A50" s="5"/>
      <c r="B50" s="5"/>
      <c r="C50" s="10"/>
      <c r="D50" s="5"/>
      <c r="E50" s="21"/>
      <c r="F50" s="18"/>
      <c r="G50" s="18"/>
      <c r="H50" s="18"/>
      <c r="I50" s="18"/>
      <c r="J50" s="18"/>
    </row>
    <row r="51" spans="1:10" ht="15.75">
      <c r="A51" s="5"/>
      <c r="B51" s="5"/>
      <c r="C51" s="10"/>
      <c r="D51" s="5"/>
      <c r="E51" s="21"/>
      <c r="F51" s="18"/>
      <c r="G51" s="18"/>
      <c r="H51" s="18"/>
      <c r="I51" s="18"/>
      <c r="J51" s="18"/>
    </row>
    <row r="52" spans="1:10" ht="15.75">
      <c r="A52" s="5"/>
      <c r="B52" s="5"/>
      <c r="C52" s="10"/>
      <c r="D52" s="5"/>
      <c r="E52" s="21"/>
      <c r="F52" s="18"/>
      <c r="G52" s="18"/>
      <c r="H52" s="18"/>
      <c r="I52" s="18"/>
      <c r="J52" s="18"/>
    </row>
    <row r="53" spans="1:19" s="1" customFormat="1" ht="15.75">
      <c r="A53" s="5"/>
      <c r="B53" s="5"/>
      <c r="C53" s="10"/>
      <c r="D53" s="5"/>
      <c r="E53" s="21"/>
      <c r="F53" s="18"/>
      <c r="G53" s="18"/>
      <c r="H53" s="18"/>
      <c r="I53" s="18"/>
      <c r="J53" s="18"/>
      <c r="K53" s="34"/>
      <c r="L53" s="35"/>
      <c r="M53" s="35"/>
      <c r="N53" s="35"/>
      <c r="O53" s="35"/>
      <c r="P53" s="35"/>
      <c r="Q53" s="35"/>
      <c r="R53" s="35"/>
      <c r="S53" s="35"/>
    </row>
    <row r="54" spans="1:19" s="1" customFormat="1" ht="15.75">
      <c r="A54" s="5"/>
      <c r="B54" s="5"/>
      <c r="C54" s="10"/>
      <c r="D54" s="5"/>
      <c r="E54" s="21"/>
      <c r="F54" s="18"/>
      <c r="G54" s="18"/>
      <c r="H54" s="18"/>
      <c r="I54" s="18"/>
      <c r="J54" s="18"/>
      <c r="K54" s="34"/>
      <c r="L54" s="35"/>
      <c r="M54" s="35"/>
      <c r="N54" s="35"/>
      <c r="O54" s="35"/>
      <c r="P54" s="35"/>
      <c r="Q54" s="35"/>
      <c r="R54" s="35"/>
      <c r="S54" s="35"/>
    </row>
    <row r="55" spans="1:10" ht="15.75">
      <c r="A55" s="6"/>
      <c r="B55" s="5"/>
      <c r="C55" s="10"/>
      <c r="D55" s="5"/>
      <c r="E55" s="21"/>
      <c r="F55" s="18"/>
      <c r="G55" s="18"/>
      <c r="H55" s="18"/>
      <c r="I55" s="18"/>
      <c r="J55" s="18"/>
    </row>
    <row r="56" spans="1:10" ht="15.75">
      <c r="A56" s="6"/>
      <c r="B56" s="5"/>
      <c r="C56" s="10"/>
      <c r="D56" s="5"/>
      <c r="E56" s="21"/>
      <c r="F56" s="18"/>
      <c r="G56" s="18"/>
      <c r="H56" s="18"/>
      <c r="I56" s="18"/>
      <c r="J56" s="18"/>
    </row>
    <row r="57" spans="1:10" ht="15.75">
      <c r="A57" s="5"/>
      <c r="B57" s="5"/>
      <c r="C57" s="10"/>
      <c r="D57" s="5"/>
      <c r="E57" s="21"/>
      <c r="F57" s="18"/>
      <c r="G57" s="18"/>
      <c r="H57" s="18"/>
      <c r="I57" s="18"/>
      <c r="J57" s="18"/>
    </row>
    <row r="58" spans="1:10" ht="15.7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5.7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5.75">
      <c r="A60" s="18"/>
      <c r="B60" s="18"/>
      <c r="C60" s="18"/>
      <c r="D60" s="18"/>
      <c r="E60" s="18"/>
      <c r="F60" s="18"/>
      <c r="G60" s="18"/>
      <c r="H60" s="18"/>
      <c r="I60" s="18"/>
      <c r="J60" s="18"/>
    </row>
  </sheetData>
  <sheetProtection/>
  <mergeCells count="5">
    <mergeCell ref="A1:J1"/>
    <mergeCell ref="B4:D4"/>
    <mergeCell ref="E4:F4"/>
    <mergeCell ref="B3:F3"/>
    <mergeCell ref="A2:F2"/>
  </mergeCells>
  <printOptions/>
  <pageMargins left="1.8" right="0.75" top="0.38" bottom="0.5" header="0.33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">
      <selection activeCell="K19" sqref="K19"/>
    </sheetView>
  </sheetViews>
  <sheetFormatPr defaultColWidth="9.140625" defaultRowHeight="12.75"/>
  <cols>
    <col min="1" max="1" width="9.140625" style="32" customWidth="1"/>
    <col min="2" max="2" width="6.8515625" style="32" customWidth="1"/>
    <col min="3" max="3" width="1.8515625" style="32" customWidth="1"/>
    <col min="4" max="4" width="7.00390625" style="32" customWidth="1"/>
    <col min="5" max="5" width="1.421875" style="32" customWidth="1"/>
    <col min="6" max="6" width="9.140625" style="32" customWidth="1"/>
    <col min="7" max="7" width="9.28125" style="32" hidden="1" customWidth="1"/>
    <col min="8" max="8" width="0" style="32" hidden="1" customWidth="1"/>
    <col min="9" max="10" width="9.140625" style="32" hidden="1" customWidth="1"/>
    <col min="11" max="11" width="9.140625" style="7" customWidth="1"/>
  </cols>
  <sheetData>
    <row r="1" spans="1:11" ht="30.75" customHeight="1">
      <c r="A1" s="184" t="s">
        <v>71</v>
      </c>
      <c r="B1" s="185"/>
      <c r="C1" s="185"/>
      <c r="D1" s="185"/>
      <c r="E1" s="185"/>
      <c r="F1" s="185"/>
      <c r="G1" s="185"/>
      <c r="H1" s="185"/>
      <c r="I1" s="185"/>
      <c r="J1" s="185"/>
      <c r="K1" s="12"/>
    </row>
    <row r="2" spans="1:11" ht="30.75" customHeight="1">
      <c r="A2" s="184" t="s">
        <v>25</v>
      </c>
      <c r="B2" s="184"/>
      <c r="C2" s="184"/>
      <c r="D2" s="184"/>
      <c r="E2" s="184"/>
      <c r="F2" s="184"/>
      <c r="G2" s="12"/>
      <c r="H2" s="12"/>
      <c r="I2" s="12"/>
      <c r="J2" s="12"/>
      <c r="K2" s="12"/>
    </row>
    <row r="3" spans="1:11" ht="15.75">
      <c r="A3" s="15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16" t="s">
        <v>20</v>
      </c>
      <c r="B4" s="171" t="s">
        <v>94</v>
      </c>
      <c r="C4" s="171"/>
      <c r="D4" s="171"/>
      <c r="E4" s="171" t="s">
        <v>21</v>
      </c>
      <c r="F4" s="171"/>
      <c r="G4" s="12"/>
      <c r="H4" s="12"/>
      <c r="I4" s="12"/>
      <c r="J4" s="12"/>
      <c r="K4" s="12"/>
    </row>
    <row r="5" spans="1:11" ht="15.75">
      <c r="A5" s="5" t="s">
        <v>0</v>
      </c>
      <c r="B5" s="17">
        <v>25</v>
      </c>
      <c r="C5" s="10" t="s">
        <v>1</v>
      </c>
      <c r="D5" s="17">
        <v>16</v>
      </c>
      <c r="E5" s="10" t="s">
        <v>1</v>
      </c>
      <c r="F5" s="18" t="str">
        <f>IF(B5&gt;0,"N","S")</f>
        <v>N</v>
      </c>
      <c r="G5" s="19">
        <f>(ABS(B5))+D5/60</f>
        <v>25.266666666666666</v>
      </c>
      <c r="H5" s="19">
        <f>IF(B5&lt;0,-G5,G5)</f>
        <v>25.266666666666666</v>
      </c>
      <c r="I5" s="19">
        <f>RADIANS(H5)</f>
        <v>0.4409865243372339</v>
      </c>
      <c r="J5" s="13"/>
      <c r="K5" s="13"/>
    </row>
    <row r="6" spans="1:11" ht="15.75">
      <c r="A6" s="5" t="s">
        <v>3</v>
      </c>
      <c r="B6" s="17">
        <v>-154</v>
      </c>
      <c r="C6" s="10" t="s">
        <v>1</v>
      </c>
      <c r="D6" s="17">
        <v>45</v>
      </c>
      <c r="E6" s="10" t="s">
        <v>1</v>
      </c>
      <c r="F6" s="18" t="str">
        <f>IF(B6&gt;0,"E","W")</f>
        <v>W</v>
      </c>
      <c r="G6" s="19">
        <f>(ABS(B6))+D6/60</f>
        <v>154.75</v>
      </c>
      <c r="H6" s="19">
        <f>IF(B6&lt;0,-G6,G6)</f>
        <v>-154.75</v>
      </c>
      <c r="I6" s="19">
        <f>RADIANS(H6)</f>
        <v>-2.700897017461225</v>
      </c>
      <c r="J6" s="13"/>
      <c r="K6" s="13"/>
    </row>
    <row r="7" spans="1:11" ht="15.75">
      <c r="A7" s="20" t="s">
        <v>22</v>
      </c>
      <c r="B7" s="171" t="s">
        <v>95</v>
      </c>
      <c r="C7" s="171"/>
      <c r="D7" s="171"/>
      <c r="E7" s="20"/>
      <c r="F7" s="20"/>
      <c r="G7" s="13"/>
      <c r="H7" s="13"/>
      <c r="I7" s="13"/>
      <c r="J7" s="13"/>
      <c r="K7" s="13"/>
    </row>
    <row r="8" spans="1:11" ht="15.75">
      <c r="A8" s="5" t="s">
        <v>4</v>
      </c>
      <c r="B8" s="17">
        <v>3</v>
      </c>
      <c r="C8" s="21" t="s">
        <v>6</v>
      </c>
      <c r="D8" s="17">
        <v>7</v>
      </c>
      <c r="E8" s="21" t="s">
        <v>6</v>
      </c>
      <c r="F8" s="22">
        <v>48</v>
      </c>
      <c r="G8" s="13"/>
      <c r="H8" s="19"/>
      <c r="I8" s="19"/>
      <c r="J8" s="13"/>
      <c r="K8" s="13"/>
    </row>
    <row r="9" spans="1:11" ht="15.75">
      <c r="A9" s="5" t="s">
        <v>5</v>
      </c>
      <c r="B9" s="17">
        <v>0</v>
      </c>
      <c r="C9" s="21" t="s">
        <v>6</v>
      </c>
      <c r="D9" s="17">
        <v>1</v>
      </c>
      <c r="E9" s="21" t="s">
        <v>6</v>
      </c>
      <c r="F9" s="22">
        <v>13</v>
      </c>
      <c r="G9" s="19"/>
      <c r="H9" s="19"/>
      <c r="I9" s="19"/>
      <c r="J9" s="13"/>
      <c r="K9" s="13"/>
    </row>
    <row r="10" spans="1:11" ht="15.75">
      <c r="A10" s="5" t="s">
        <v>8</v>
      </c>
      <c r="B10" s="17">
        <v>32</v>
      </c>
      <c r="C10" s="10" t="s">
        <v>1</v>
      </c>
      <c r="D10" s="17">
        <v>40</v>
      </c>
      <c r="E10" s="21" t="s">
        <v>2</v>
      </c>
      <c r="F10" s="23"/>
      <c r="G10" s="13"/>
      <c r="H10" s="19"/>
      <c r="I10" s="19"/>
      <c r="J10" s="13"/>
      <c r="K10" s="13"/>
    </row>
    <row r="11" spans="1:11" ht="15.75">
      <c r="A11" s="5" t="s">
        <v>23</v>
      </c>
      <c r="B11" s="17">
        <v>16.7</v>
      </c>
      <c r="C11" s="10" t="s">
        <v>24</v>
      </c>
      <c r="D11" s="5"/>
      <c r="E11" s="21"/>
      <c r="F11" s="23"/>
      <c r="G11" s="19"/>
      <c r="H11" s="19"/>
      <c r="I11" s="19"/>
      <c r="J11" s="13"/>
      <c r="K11" s="13"/>
    </row>
    <row r="12" spans="1:11" ht="15.75">
      <c r="A12" s="5" t="s">
        <v>27</v>
      </c>
      <c r="B12" s="17">
        <v>300</v>
      </c>
      <c r="C12" s="10" t="s">
        <v>1</v>
      </c>
      <c r="D12" s="13"/>
      <c r="E12" s="13"/>
      <c r="F12" s="13"/>
      <c r="G12" s="19"/>
      <c r="H12" s="19"/>
      <c r="I12" s="19"/>
      <c r="J12" s="13"/>
      <c r="K12" s="13"/>
    </row>
    <row r="13" spans="1:11" ht="15.75">
      <c r="A13" s="5" t="s">
        <v>18</v>
      </c>
      <c r="B13" s="17">
        <v>14.2</v>
      </c>
      <c r="C13" s="10" t="s">
        <v>1</v>
      </c>
      <c r="D13" s="13"/>
      <c r="E13" s="13"/>
      <c r="F13" s="13"/>
      <c r="G13" s="19"/>
      <c r="H13" s="19"/>
      <c r="I13" s="19"/>
      <c r="J13" s="13"/>
      <c r="K13" s="13"/>
    </row>
    <row r="14" spans="1:11" ht="15.75">
      <c r="A14" s="5" t="s">
        <v>19</v>
      </c>
      <c r="B14" s="17">
        <v>317</v>
      </c>
      <c r="C14" s="10" t="s">
        <v>1</v>
      </c>
      <c r="D14" s="13"/>
      <c r="E14" s="13"/>
      <c r="F14" s="13"/>
      <c r="G14" s="19"/>
      <c r="H14" s="19"/>
      <c r="I14" s="19"/>
      <c r="J14" s="13"/>
      <c r="K14" s="13"/>
    </row>
    <row r="15" spans="1:11" ht="15.75">
      <c r="A15" s="11"/>
      <c r="B15" s="11"/>
      <c r="C15" s="28"/>
      <c r="D15" s="27"/>
      <c r="E15" s="27"/>
      <c r="F15" s="27"/>
      <c r="G15" s="36"/>
      <c r="H15" s="36"/>
      <c r="I15" s="36"/>
      <c r="J15" s="27"/>
      <c r="K15" s="13"/>
    </row>
    <row r="16" spans="1:11" ht="15.75">
      <c r="A16" s="5"/>
      <c r="B16" s="5"/>
      <c r="C16" s="10"/>
      <c r="D16" s="13"/>
      <c r="E16" s="21"/>
      <c r="F16" s="23"/>
      <c r="G16" s="19"/>
      <c r="H16" s="19"/>
      <c r="I16" s="19"/>
      <c r="J16" s="13"/>
      <c r="K16" s="13"/>
    </row>
    <row r="17" spans="1:11" ht="15.75">
      <c r="A17" s="5" t="s">
        <v>4</v>
      </c>
      <c r="B17" s="5">
        <f>B8</f>
        <v>3</v>
      </c>
      <c r="C17" s="21" t="s">
        <v>6</v>
      </c>
      <c r="D17" s="5">
        <f>D8</f>
        <v>7</v>
      </c>
      <c r="E17" s="21" t="s">
        <v>6</v>
      </c>
      <c r="F17" s="23">
        <f>F8</f>
        <v>48</v>
      </c>
      <c r="G17" s="13"/>
      <c r="H17" s="19">
        <f>B17+D17/60+F17/3600</f>
        <v>3.13</v>
      </c>
      <c r="I17" s="19">
        <f>RADIANS(H17)</f>
        <v>0.054628805587422516</v>
      </c>
      <c r="J17" s="13"/>
      <c r="K17" s="13"/>
    </row>
    <row r="18" spans="1:11" ht="15.75">
      <c r="A18" s="11" t="s">
        <v>5</v>
      </c>
      <c r="B18" s="11">
        <f>B9</f>
        <v>0</v>
      </c>
      <c r="C18" s="24" t="s">
        <v>6</v>
      </c>
      <c r="D18" s="11">
        <f>D9</f>
        <v>1</v>
      </c>
      <c r="E18" s="24" t="s">
        <v>6</v>
      </c>
      <c r="F18" s="25">
        <f>F9</f>
        <v>13</v>
      </c>
      <c r="G18" s="19">
        <f>ABS(D18/60)+(F18/3600)</f>
        <v>0.020277777777777777</v>
      </c>
      <c r="H18" s="19">
        <f>IF(D18&lt;0,-G18,G18)</f>
        <v>0.020277777777777777</v>
      </c>
      <c r="I18" s="19">
        <f>RADIANS(H18)</f>
        <v>0.00035391398720996126</v>
      </c>
      <c r="J18" s="13"/>
      <c r="K18" s="13"/>
    </row>
    <row r="19" spans="1:11" ht="15.75">
      <c r="A19" s="5" t="s">
        <v>7</v>
      </c>
      <c r="B19" s="5">
        <f>TRUNC(H19)</f>
        <v>3</v>
      </c>
      <c r="C19" s="21" t="s">
        <v>6</v>
      </c>
      <c r="D19" s="5">
        <f>TRUNC((H19-B19)*60)</f>
        <v>9</v>
      </c>
      <c r="E19" s="21" t="s">
        <v>6</v>
      </c>
      <c r="F19" s="23">
        <f>ROUND((H19-B19-D19/60)*3600,0)</f>
        <v>1</v>
      </c>
      <c r="G19" s="13"/>
      <c r="H19" s="19">
        <f>H17+H18</f>
        <v>3.1502777777777777</v>
      </c>
      <c r="I19" s="19">
        <f>RADIANS(H19)</f>
        <v>0.05498271957463247</v>
      </c>
      <c r="J19" s="13"/>
      <c r="K19" s="13"/>
    </row>
    <row r="20" spans="1:1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5" t="s">
        <v>9</v>
      </c>
      <c r="B21" s="17">
        <v>-1.5</v>
      </c>
      <c r="C21" s="21" t="s">
        <v>2</v>
      </c>
      <c r="D21" s="13"/>
      <c r="E21" s="13"/>
      <c r="F21" s="13"/>
      <c r="G21" s="13"/>
      <c r="H21" s="13"/>
      <c r="I21" s="13"/>
      <c r="J21" s="13"/>
      <c r="K21" s="13"/>
    </row>
    <row r="22" spans="1:11" ht="15.75">
      <c r="A22" s="11" t="s">
        <v>10</v>
      </c>
      <c r="B22" s="26">
        <v>-7.2</v>
      </c>
      <c r="C22" s="24" t="s">
        <v>2</v>
      </c>
      <c r="D22" s="13"/>
      <c r="E22" s="13"/>
      <c r="F22" s="13"/>
      <c r="G22" s="13"/>
      <c r="H22" s="13"/>
      <c r="I22" s="13"/>
      <c r="J22" s="13"/>
      <c r="K22" s="13"/>
    </row>
    <row r="23" spans="1:11" ht="15.75">
      <c r="A23" s="5" t="s">
        <v>11</v>
      </c>
      <c r="B23" s="5">
        <f>SUM(B21:B22)</f>
        <v>-8.7</v>
      </c>
      <c r="C23" s="21" t="s">
        <v>2</v>
      </c>
      <c r="D23" s="13"/>
      <c r="E23" s="13"/>
      <c r="F23" s="13"/>
      <c r="G23" s="13"/>
      <c r="H23" s="13"/>
      <c r="I23" s="13"/>
      <c r="J23" s="13"/>
      <c r="K23" s="13"/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.75">
      <c r="A25" s="5" t="s">
        <v>8</v>
      </c>
      <c r="B25" s="5">
        <f>B10</f>
        <v>32</v>
      </c>
      <c r="C25" s="10" t="s">
        <v>1</v>
      </c>
      <c r="D25" s="5">
        <f>D10</f>
        <v>40</v>
      </c>
      <c r="E25" s="21" t="s">
        <v>2</v>
      </c>
      <c r="F25" s="13"/>
      <c r="G25" s="19">
        <f>(ABS(B25))+D25/60</f>
        <v>32.666666666666664</v>
      </c>
      <c r="H25" s="19">
        <f>IF(B25&lt;0,-G25,G25)</f>
        <v>32.666666666666664</v>
      </c>
      <c r="I25" s="19">
        <f>RADIANS(H25)</f>
        <v>0.5701408889848143</v>
      </c>
      <c r="J25" s="13"/>
      <c r="K25" s="13"/>
    </row>
    <row r="26" spans="1:11" ht="15.75">
      <c r="A26" s="11" t="s">
        <v>11</v>
      </c>
      <c r="B26" s="27"/>
      <c r="C26" s="28" t="s">
        <v>1</v>
      </c>
      <c r="D26" s="11">
        <f>B23</f>
        <v>-8.7</v>
      </c>
      <c r="E26" s="24" t="s">
        <v>2</v>
      </c>
      <c r="F26" s="13"/>
      <c r="G26" s="19">
        <f>(ABS(B26))+D26/60</f>
        <v>-0.145</v>
      </c>
      <c r="H26" s="19">
        <f>IF(B26&lt;0,-G26,G26)</f>
        <v>-0.145</v>
      </c>
      <c r="I26" s="19">
        <f>RADIANS(H26)</f>
        <v>-0.002530727415391778</v>
      </c>
      <c r="J26" s="13"/>
      <c r="K26" s="13"/>
    </row>
    <row r="27" spans="1:11" ht="15.75">
      <c r="A27" s="5" t="s">
        <v>12</v>
      </c>
      <c r="B27" s="5">
        <f>TRUNC(H27,0)</f>
        <v>32</v>
      </c>
      <c r="C27" s="10" t="s">
        <v>1</v>
      </c>
      <c r="D27" s="5">
        <f>(H27-B27)*60</f>
        <v>31.29999999999967</v>
      </c>
      <c r="E27" s="21" t="s">
        <v>2</v>
      </c>
      <c r="F27" s="13"/>
      <c r="G27" s="13"/>
      <c r="H27" s="19">
        <f>SUM(H25:H26)</f>
        <v>32.52166666666666</v>
      </c>
      <c r="I27" s="19">
        <f>RADIANS(H27)</f>
        <v>0.5676101615694225</v>
      </c>
      <c r="J27" s="13"/>
      <c r="K27" s="13"/>
    </row>
    <row r="28" spans="1:11" ht="15.75">
      <c r="A28" s="6"/>
      <c r="B28" s="5"/>
      <c r="C28" s="10"/>
      <c r="D28" s="5"/>
      <c r="E28" s="21"/>
      <c r="F28" s="18"/>
      <c r="G28" s="18"/>
      <c r="H28" s="18"/>
      <c r="I28" s="18"/>
      <c r="J28" s="18"/>
      <c r="K28" s="18"/>
    </row>
    <row r="29" spans="1:11" ht="15.75">
      <c r="A29" s="2" t="s">
        <v>32</v>
      </c>
      <c r="B29" s="17">
        <v>115</v>
      </c>
      <c r="C29" s="10" t="s">
        <v>1</v>
      </c>
      <c r="D29" s="17">
        <v>4.4</v>
      </c>
      <c r="E29" s="21" t="s">
        <v>2</v>
      </c>
      <c r="F29" s="13"/>
      <c r="G29" s="19">
        <f>(ABS(B29))+D29/60</f>
        <v>115.07333333333334</v>
      </c>
      <c r="H29" s="19">
        <f>IF(B29&lt;0,-G29,G29)</f>
        <v>115.07333333333334</v>
      </c>
      <c r="I29" s="19">
        <f>RADIANS(H29)</f>
        <v>2.0084085479116083</v>
      </c>
      <c r="J29" s="13"/>
      <c r="K29" s="13"/>
    </row>
    <row r="30" spans="1:11" ht="15.75">
      <c r="A30" s="2" t="s">
        <v>33</v>
      </c>
      <c r="B30" s="17">
        <v>2</v>
      </c>
      <c r="C30" s="10" t="s">
        <v>1</v>
      </c>
      <c r="D30" s="17">
        <v>15.6</v>
      </c>
      <c r="E30" s="21" t="s">
        <v>2</v>
      </c>
      <c r="F30" s="13"/>
      <c r="G30" s="19">
        <f>(ABS(B30))+D30/60</f>
        <v>2.26</v>
      </c>
      <c r="H30" s="19">
        <f>IF(B30&lt;0,-G30,G30)</f>
        <v>2.26</v>
      </c>
      <c r="I30" s="19">
        <f>RADIANS(H30)</f>
        <v>0.03944444109507184</v>
      </c>
      <c r="J30" s="13"/>
      <c r="K30" s="13"/>
    </row>
    <row r="31" spans="1:11" ht="15.75">
      <c r="A31" s="2" t="s">
        <v>34</v>
      </c>
      <c r="B31" s="17">
        <v>182</v>
      </c>
      <c r="C31" s="10" t="s">
        <v>1</v>
      </c>
      <c r="D31" s="17">
        <v>39.7</v>
      </c>
      <c r="E31" s="21" t="s">
        <v>2</v>
      </c>
      <c r="F31" s="13"/>
      <c r="G31" s="19">
        <f>(ABS(B31))+D31/60</f>
        <v>182.66166666666666</v>
      </c>
      <c r="H31" s="19">
        <f>IF(B31&lt;0,-G31,G31)</f>
        <v>182.66166666666666</v>
      </c>
      <c r="I31" s="19">
        <f>RADIANS(H31)</f>
        <v>3.1880475005137088</v>
      </c>
      <c r="J31" s="13"/>
      <c r="K31" s="13"/>
    </row>
    <row r="32" spans="1:11" ht="15.75">
      <c r="A32" s="3" t="s">
        <v>35</v>
      </c>
      <c r="B32" s="11">
        <f>B6</f>
        <v>-154</v>
      </c>
      <c r="C32" s="28" t="s">
        <v>1</v>
      </c>
      <c r="D32" s="11">
        <f>D6</f>
        <v>45</v>
      </c>
      <c r="E32" s="24" t="s">
        <v>2</v>
      </c>
      <c r="F32" s="13"/>
      <c r="G32" s="19">
        <f>(ABS(B32))+D32/60</f>
        <v>154.75</v>
      </c>
      <c r="H32" s="19">
        <f>IF(B32&lt;0,-G32,G32)</f>
        <v>-154.75</v>
      </c>
      <c r="I32" s="19">
        <f>RADIANS(H32)</f>
        <v>-2.700897017461225</v>
      </c>
      <c r="J32" s="13"/>
      <c r="K32" s="13"/>
    </row>
    <row r="33" spans="1:11" ht="15.75">
      <c r="A33" s="2" t="s">
        <v>36</v>
      </c>
      <c r="B33" s="5">
        <f>TRUNC(H33,0)</f>
        <v>145</v>
      </c>
      <c r="C33" s="10" t="s">
        <v>1</v>
      </c>
      <c r="D33" s="5">
        <f>(H33-B33)*60</f>
        <v>14.700000000000273</v>
      </c>
      <c r="E33" s="21" t="s">
        <v>2</v>
      </c>
      <c r="F33" s="13"/>
      <c r="G33" s="13"/>
      <c r="H33" s="19">
        <f>SUM(H29:H32)</f>
        <v>145.245</v>
      </c>
      <c r="I33" s="19">
        <f>IF(H33&gt;360,H33-360,H33)</f>
        <v>145.245</v>
      </c>
      <c r="J33" s="19">
        <f>IF(H33&lt;0,H33+360,I33)</f>
        <v>145.245</v>
      </c>
      <c r="K33" s="13"/>
    </row>
    <row r="34" spans="1:11" ht="15.75">
      <c r="A34" s="4" t="s">
        <v>36</v>
      </c>
      <c r="B34" s="8">
        <f>TRUNC(J33,0)</f>
        <v>145</v>
      </c>
      <c r="C34" s="37" t="s">
        <v>1</v>
      </c>
      <c r="D34" s="8">
        <f>(J33-B34)*60</f>
        <v>14.700000000000273</v>
      </c>
      <c r="E34" s="38" t="s">
        <v>2</v>
      </c>
      <c r="F34" s="13"/>
      <c r="G34" s="13"/>
      <c r="H34" s="19">
        <f>B34+D34/60</f>
        <v>145.245</v>
      </c>
      <c r="I34" s="19">
        <f>RADIANS(H34)</f>
        <v>2.535003472059164</v>
      </c>
      <c r="J34" s="13"/>
      <c r="K34" s="13"/>
    </row>
    <row r="35" spans="1:11" ht="15.75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.75">
      <c r="A36" s="2" t="s">
        <v>13</v>
      </c>
      <c r="B36" s="17">
        <v>14</v>
      </c>
      <c r="C36" s="10" t="s">
        <v>1</v>
      </c>
      <c r="D36" s="17">
        <v>32.3</v>
      </c>
      <c r="E36" s="21" t="s">
        <v>2</v>
      </c>
      <c r="F36" s="13"/>
      <c r="G36" s="19">
        <f>(ABS(B36))+D36/60</f>
        <v>14.538333333333334</v>
      </c>
      <c r="H36" s="19">
        <f>IF(B36&lt;0,-G36,G36)</f>
        <v>14.538333333333334</v>
      </c>
      <c r="I36" s="19">
        <f>RADIANS(H36)</f>
        <v>0.25374178441910894</v>
      </c>
      <c r="J36" s="13"/>
      <c r="K36" s="13"/>
    </row>
    <row r="37" spans="1:11" ht="15.75">
      <c r="A37" s="39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.75">
      <c r="A38" s="40" t="s">
        <v>37</v>
      </c>
      <c r="B38" s="8">
        <f>TRUNC(I38,0)</f>
        <v>-72</v>
      </c>
      <c r="C38" s="37" t="s">
        <v>1</v>
      </c>
      <c r="D38" s="8">
        <f>ROUND(((I38-B38)*60),1)</f>
        <v>-28.9</v>
      </c>
      <c r="E38" s="38" t="s">
        <v>2</v>
      </c>
      <c r="G38" s="32">
        <f>COS(I34)/TAN(I36)</f>
        <v>-3.1681349853947545</v>
      </c>
      <c r="H38" s="32">
        <f>ATAN(G38)</f>
        <v>-1.2650505465638204</v>
      </c>
      <c r="I38" s="32">
        <f>DEGREES(H38)</f>
        <v>-72.48205718882494</v>
      </c>
      <c r="K38" s="13"/>
    </row>
    <row r="39" spans="1:9" ht="15.75">
      <c r="A39" s="40" t="s">
        <v>28</v>
      </c>
      <c r="B39" s="8">
        <f>ABS(TRUNC(I39,1))</f>
        <v>44.2</v>
      </c>
      <c r="C39" s="37" t="s">
        <v>1</v>
      </c>
      <c r="D39" s="8"/>
      <c r="E39" s="38"/>
      <c r="G39" s="32">
        <f>((SIN(H38))*(TAN(I34)))/(COS(I5+H38))</f>
        <v>0.9741340711335043</v>
      </c>
      <c r="H39" s="32">
        <f>ATAN(G39)</f>
        <v>0.7722964955656495</v>
      </c>
      <c r="I39" s="32">
        <f>DEGREES(H39)</f>
        <v>44.24932972865562</v>
      </c>
    </row>
    <row r="40" spans="1:10" ht="15.75">
      <c r="A40" s="9" t="s">
        <v>28</v>
      </c>
      <c r="B40" s="9">
        <f>IF(H34&lt;180,360-B39,B39)</f>
        <v>315.8</v>
      </c>
      <c r="C40" s="30" t="s">
        <v>1</v>
      </c>
      <c r="D40" s="13"/>
      <c r="E40" s="13"/>
      <c r="F40" s="13"/>
      <c r="G40" s="13"/>
      <c r="H40" s="13"/>
      <c r="I40" s="13"/>
      <c r="J40" s="13"/>
    </row>
    <row r="41" spans="1:10" ht="15.75">
      <c r="A41" s="5"/>
      <c r="B41" s="5"/>
      <c r="C41" s="10"/>
      <c r="D41" s="5"/>
      <c r="E41" s="21"/>
      <c r="F41" s="13"/>
      <c r="G41" s="13"/>
      <c r="H41" s="19"/>
      <c r="I41" s="19"/>
      <c r="J41" s="19"/>
    </row>
    <row r="42" spans="1:10" ht="15.75">
      <c r="A42" s="9" t="s">
        <v>29</v>
      </c>
      <c r="B42" s="9">
        <f>B40-B12-B13</f>
        <v>1.600000000000012</v>
      </c>
      <c r="C42" s="30" t="s">
        <v>1</v>
      </c>
      <c r="D42" s="5"/>
      <c r="E42" s="21"/>
      <c r="F42" s="23"/>
      <c r="G42" s="18"/>
      <c r="H42" s="18"/>
      <c r="I42" s="18"/>
      <c r="J42" s="18"/>
    </row>
    <row r="43" spans="1:10" ht="15.75">
      <c r="A43" s="9" t="s">
        <v>30</v>
      </c>
      <c r="B43" s="31">
        <f>B40-B14</f>
        <v>-1.1999999999999886</v>
      </c>
      <c r="C43" s="30" t="s">
        <v>1</v>
      </c>
      <c r="D43" s="18"/>
      <c r="E43" s="18"/>
      <c r="F43" s="18"/>
      <c r="G43" s="18"/>
      <c r="H43" s="18"/>
      <c r="I43" s="18"/>
      <c r="J43" s="18"/>
    </row>
  </sheetData>
  <mergeCells count="5">
    <mergeCell ref="B7:D7"/>
    <mergeCell ref="A1:J1"/>
    <mergeCell ref="A2:F2"/>
    <mergeCell ref="B4:D4"/>
    <mergeCell ref="E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64" customWidth="1"/>
    <col min="2" max="2" width="5.8515625" style="64" customWidth="1"/>
    <col min="3" max="3" width="1.57421875" style="64" customWidth="1"/>
    <col min="4" max="4" width="7.140625" style="64" customWidth="1"/>
    <col min="5" max="5" width="1.7109375" style="76" customWidth="1"/>
    <col min="6" max="6" width="4.57421875" style="64" customWidth="1"/>
    <col min="7" max="7" width="2.00390625" style="64" customWidth="1"/>
    <col min="8" max="8" width="6.00390625" style="64" customWidth="1"/>
    <col min="9" max="9" width="1.7109375" style="64" customWidth="1"/>
    <col min="10" max="11" width="5.140625" style="64" customWidth="1"/>
    <col min="12" max="12" width="10.57421875" style="64" hidden="1" customWidth="1"/>
    <col min="13" max="13" width="0" style="64" hidden="1" customWidth="1"/>
    <col min="14" max="15" width="9.140625" style="64" hidden="1" customWidth="1"/>
    <col min="16" max="16" width="3.421875" style="0" customWidth="1"/>
    <col min="18" max="18" width="7.421875" style="0" customWidth="1"/>
    <col min="19" max="19" width="2.421875" style="0" customWidth="1"/>
    <col min="20" max="20" width="8.00390625" style="0" customWidth="1"/>
    <col min="21" max="21" width="1.8515625" style="0" customWidth="1"/>
    <col min="22" max="22" width="6.140625" style="0" customWidth="1"/>
    <col min="23" max="23" width="1.57421875" style="0" customWidth="1"/>
    <col min="24" max="24" width="5.7109375" style="0" customWidth="1"/>
    <col min="25" max="25" width="1.28515625" style="0" customWidth="1"/>
    <col min="26" max="26" width="5.140625" style="0" customWidth="1"/>
    <col min="27" max="27" width="9.140625" style="0" hidden="1" customWidth="1"/>
    <col min="28" max="29" width="0" style="0" hidden="1" customWidth="1"/>
    <col min="30" max="31" width="9.140625" style="0" hidden="1" customWidth="1"/>
    <col min="34" max="34" width="8.00390625" style="0" customWidth="1"/>
    <col min="35" max="35" width="2.140625" style="0" customWidth="1"/>
    <col min="36" max="36" width="6.8515625" style="0" customWidth="1"/>
    <col min="37" max="37" width="2.140625" style="0" customWidth="1"/>
    <col min="38" max="38" width="5.57421875" style="0" customWidth="1"/>
    <col min="39" max="39" width="2.140625" style="0" customWidth="1"/>
    <col min="40" max="40" width="7.57421875" style="0" customWidth="1"/>
    <col min="41" max="41" width="2.421875" style="0" customWidth="1"/>
    <col min="42" max="42" width="4.00390625" style="0" customWidth="1"/>
    <col min="43" max="43" width="0.2890625" style="0" customWidth="1"/>
    <col min="44" max="45" width="0" style="0" hidden="1" customWidth="1"/>
    <col min="46" max="47" width="9.140625" style="0" hidden="1" customWidth="1"/>
  </cols>
  <sheetData>
    <row r="1" spans="1:47" s="92" customFormat="1" ht="39" customHeight="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8"/>
      <c r="L1" s="188"/>
      <c r="M1" s="188"/>
      <c r="N1" s="188"/>
      <c r="O1" s="188"/>
      <c r="Q1" s="186" t="s">
        <v>56</v>
      </c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G1" s="186" t="s">
        <v>61</v>
      </c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47" ht="31.5" customHeight="1">
      <c r="A2" s="186" t="s">
        <v>98</v>
      </c>
      <c r="B2" s="186"/>
      <c r="C2" s="186"/>
      <c r="D2" s="186"/>
      <c r="E2" s="186"/>
      <c r="F2" s="186"/>
      <c r="G2" s="186"/>
      <c r="H2" s="186"/>
      <c r="I2" s="186"/>
      <c r="J2" s="186"/>
      <c r="K2" s="43"/>
      <c r="L2" s="44"/>
      <c r="M2" s="44"/>
      <c r="N2" s="44"/>
      <c r="O2" s="44"/>
      <c r="Q2" s="186" t="s">
        <v>25</v>
      </c>
      <c r="R2" s="186"/>
      <c r="S2" s="186"/>
      <c r="T2" s="186"/>
      <c r="U2" s="186"/>
      <c r="V2" s="186"/>
      <c r="W2" s="186"/>
      <c r="X2" s="186"/>
      <c r="Y2" s="186"/>
      <c r="Z2" s="186"/>
      <c r="AA2" s="43"/>
      <c r="AB2" s="44"/>
      <c r="AC2" s="44"/>
      <c r="AD2" s="44"/>
      <c r="AE2" s="44"/>
      <c r="AG2" s="186" t="s">
        <v>25</v>
      </c>
      <c r="AH2" s="186"/>
      <c r="AI2" s="186"/>
      <c r="AJ2" s="186"/>
      <c r="AK2" s="186"/>
      <c r="AL2" s="186"/>
      <c r="AM2" s="186"/>
      <c r="AN2" s="186"/>
      <c r="AO2" s="186"/>
      <c r="AP2" s="186"/>
      <c r="AQ2" s="43"/>
      <c r="AR2" s="44"/>
      <c r="AS2" s="44"/>
      <c r="AT2" s="44"/>
      <c r="AU2" s="44"/>
    </row>
    <row r="3" spans="1:47" ht="15.75">
      <c r="A3" s="45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5" t="s">
        <v>26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G3" s="45" t="s">
        <v>65</v>
      </c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ht="15.75">
      <c r="A4" s="42" t="s">
        <v>20</v>
      </c>
      <c r="B4" s="164" t="s">
        <v>97</v>
      </c>
      <c r="C4" s="164"/>
      <c r="D4" s="164"/>
      <c r="E4" s="164" t="s">
        <v>21</v>
      </c>
      <c r="F4" s="164"/>
      <c r="G4" s="46"/>
      <c r="H4" s="46"/>
      <c r="I4" s="46"/>
      <c r="J4" s="46"/>
      <c r="K4" s="46"/>
      <c r="L4" s="44"/>
      <c r="M4" s="44"/>
      <c r="N4" s="44"/>
      <c r="O4" s="44"/>
      <c r="Q4" s="42" t="s">
        <v>20</v>
      </c>
      <c r="R4" s="164" t="s">
        <v>54</v>
      </c>
      <c r="S4" s="164"/>
      <c r="T4" s="164"/>
      <c r="U4" s="164" t="s">
        <v>21</v>
      </c>
      <c r="V4" s="164"/>
      <c r="W4" s="46"/>
      <c r="X4" s="46"/>
      <c r="Y4" s="46"/>
      <c r="Z4" s="46"/>
      <c r="AA4" s="46"/>
      <c r="AB4" s="44"/>
      <c r="AC4" s="44"/>
      <c r="AD4" s="44"/>
      <c r="AE4" s="44"/>
      <c r="AG4" s="42" t="s">
        <v>20</v>
      </c>
      <c r="AH4" s="164" t="s">
        <v>38</v>
      </c>
      <c r="AI4" s="164"/>
      <c r="AJ4" s="164"/>
      <c r="AK4" s="164" t="s">
        <v>21</v>
      </c>
      <c r="AL4" s="164"/>
      <c r="AM4" s="46"/>
      <c r="AN4" s="46"/>
      <c r="AO4" s="46"/>
      <c r="AP4" s="46"/>
      <c r="AQ4" s="46"/>
      <c r="AR4" s="44"/>
      <c r="AS4" s="44"/>
      <c r="AT4" s="44"/>
      <c r="AU4" s="44"/>
    </row>
    <row r="5" spans="1:47" ht="15.75">
      <c r="A5" s="47" t="s">
        <v>0</v>
      </c>
      <c r="B5" s="48">
        <v>31</v>
      </c>
      <c r="C5" s="49" t="s">
        <v>1</v>
      </c>
      <c r="D5" s="48">
        <v>25</v>
      </c>
      <c r="E5" s="62" t="s">
        <v>2</v>
      </c>
      <c r="F5" s="50" t="str">
        <f>IF(B5&gt;0,"N","S")</f>
        <v>N</v>
      </c>
      <c r="G5" s="50"/>
      <c r="H5" s="50"/>
      <c r="I5" s="50"/>
      <c r="J5" s="50"/>
      <c r="K5" s="50"/>
      <c r="L5" s="51">
        <f>(ABS(B5))+D5/60</f>
        <v>31.416666666666668</v>
      </c>
      <c r="M5" s="51">
        <f>IF(B5&lt;0,-L5,L5)</f>
        <v>31.416666666666668</v>
      </c>
      <c r="N5" s="51">
        <f>RADIANS(M5)</f>
        <v>0.5483242733348852</v>
      </c>
      <c r="O5" s="52"/>
      <c r="Q5" s="47" t="s">
        <v>0</v>
      </c>
      <c r="R5" s="48">
        <v>20</v>
      </c>
      <c r="S5" s="49" t="s">
        <v>1</v>
      </c>
      <c r="T5" s="48">
        <v>0</v>
      </c>
      <c r="U5" s="62" t="s">
        <v>2</v>
      </c>
      <c r="V5" s="50" t="str">
        <f>IF(R5&gt;0,"N","S")</f>
        <v>N</v>
      </c>
      <c r="W5" s="50"/>
      <c r="X5" s="50"/>
      <c r="Y5" s="50"/>
      <c r="Z5" s="50"/>
      <c r="AA5" s="50"/>
      <c r="AB5" s="51">
        <f>(ABS(R5))+T5/60</f>
        <v>20</v>
      </c>
      <c r="AC5" s="51">
        <f>IF(R5&lt;0,-AB5,AB5)</f>
        <v>20</v>
      </c>
      <c r="AD5" s="51">
        <f>RADIANS(AC5)</f>
        <v>0.3490658503988659</v>
      </c>
      <c r="AE5" s="52"/>
      <c r="AG5" s="47" t="s">
        <v>0</v>
      </c>
      <c r="AH5" s="48">
        <v>-43</v>
      </c>
      <c r="AI5" s="49" t="s">
        <v>1</v>
      </c>
      <c r="AJ5" s="48">
        <v>16.2</v>
      </c>
      <c r="AK5" s="62" t="s">
        <v>2</v>
      </c>
      <c r="AL5" s="50" t="str">
        <f>IF(AH5&gt;0,"N","S")</f>
        <v>S</v>
      </c>
      <c r="AM5" s="50"/>
      <c r="AN5" s="50"/>
      <c r="AO5" s="50"/>
      <c r="AP5" s="50"/>
      <c r="AQ5" s="50"/>
      <c r="AR5" s="51">
        <f>(ABS(AH5))+AJ5/60</f>
        <v>43.27</v>
      </c>
      <c r="AS5" s="51">
        <f>IF(AH5&lt;0,-AR5,AR5)</f>
        <v>-43.27</v>
      </c>
      <c r="AT5" s="51">
        <f>RADIANS(AS5)</f>
        <v>-0.7552039673379465</v>
      </c>
      <c r="AU5" s="52"/>
    </row>
    <row r="6" spans="1:47" ht="15.75">
      <c r="A6" s="47" t="s">
        <v>3</v>
      </c>
      <c r="B6" s="48">
        <v>122</v>
      </c>
      <c r="C6" s="49" t="s">
        <v>1</v>
      </c>
      <c r="D6" s="48">
        <v>58</v>
      </c>
      <c r="E6" s="62" t="s">
        <v>2</v>
      </c>
      <c r="F6" s="50" t="str">
        <f>IF(B6&gt;0,"E","W")</f>
        <v>E</v>
      </c>
      <c r="G6" s="50"/>
      <c r="H6" s="50"/>
      <c r="I6" s="50"/>
      <c r="J6" s="50"/>
      <c r="K6" s="50"/>
      <c r="L6" s="51">
        <f>(ABS(B6))+D6/60</f>
        <v>122.96666666666667</v>
      </c>
      <c r="M6" s="51">
        <f>IF(B6&lt;0,-L6,L6)</f>
        <v>122.96666666666667</v>
      </c>
      <c r="N6" s="51">
        <f>RADIANS(M6)</f>
        <v>2.1461732035356937</v>
      </c>
      <c r="O6" s="52"/>
      <c r="Q6" s="47" t="s">
        <v>3</v>
      </c>
      <c r="R6" s="48">
        <v>-169</v>
      </c>
      <c r="S6" s="49" t="s">
        <v>1</v>
      </c>
      <c r="T6" s="48">
        <v>45</v>
      </c>
      <c r="U6" s="62" t="s">
        <v>2</v>
      </c>
      <c r="V6" s="50" t="str">
        <f>IF(R6&gt;0,"E","W")</f>
        <v>W</v>
      </c>
      <c r="W6" s="50"/>
      <c r="X6" s="50"/>
      <c r="Y6" s="50"/>
      <c r="Z6" s="50"/>
      <c r="AA6" s="50"/>
      <c r="AB6" s="51">
        <f>(ABS(R6))+T6/60</f>
        <v>169.75</v>
      </c>
      <c r="AC6" s="51">
        <f>IF(R6&lt;0,-AB6,AB6)</f>
        <v>-169.75</v>
      </c>
      <c r="AD6" s="51">
        <f>RADIANS(AC6)</f>
        <v>-2.9626964052603744</v>
      </c>
      <c r="AE6" s="52"/>
      <c r="AG6" s="47" t="s">
        <v>3</v>
      </c>
      <c r="AH6" s="48">
        <v>150</v>
      </c>
      <c r="AI6" s="49" t="s">
        <v>1</v>
      </c>
      <c r="AJ6" s="48">
        <v>20</v>
      </c>
      <c r="AK6" s="62" t="s">
        <v>2</v>
      </c>
      <c r="AL6" s="50" t="str">
        <f>IF(AH6&gt;0,"E","W")</f>
        <v>E</v>
      </c>
      <c r="AM6" s="50"/>
      <c r="AN6" s="50"/>
      <c r="AO6" s="50"/>
      <c r="AP6" s="50"/>
      <c r="AQ6" s="50"/>
      <c r="AR6" s="51">
        <f>(ABS(AH6))+AJ6/60</f>
        <v>150.33333333333334</v>
      </c>
      <c r="AS6" s="51">
        <f>IF(AH6&lt;0,-AR6,AR6)</f>
        <v>150.33333333333334</v>
      </c>
      <c r="AT6" s="51">
        <f>RADIANS(AS6)</f>
        <v>2.6238116421648088</v>
      </c>
      <c r="AU6" s="52"/>
    </row>
    <row r="7" spans="1:47" ht="15.75">
      <c r="A7" s="53" t="s">
        <v>22</v>
      </c>
      <c r="B7" s="54" t="s">
        <v>96</v>
      </c>
      <c r="C7" s="187" t="s">
        <v>78</v>
      </c>
      <c r="D7" s="187"/>
      <c r="E7" s="46"/>
      <c r="F7" s="53"/>
      <c r="G7" s="53"/>
      <c r="H7" s="53"/>
      <c r="I7" s="53"/>
      <c r="J7" s="53"/>
      <c r="K7" s="53"/>
      <c r="L7" s="52"/>
      <c r="M7" s="52"/>
      <c r="N7" s="52"/>
      <c r="O7" s="52"/>
      <c r="Q7" s="53" t="s">
        <v>22</v>
      </c>
      <c r="R7" s="54" t="s">
        <v>52</v>
      </c>
      <c r="S7" s="187" t="s">
        <v>53</v>
      </c>
      <c r="T7" s="187"/>
      <c r="U7" s="46"/>
      <c r="V7" s="53"/>
      <c r="W7" s="53"/>
      <c r="X7" s="53"/>
      <c r="Y7" s="53"/>
      <c r="Z7" s="53"/>
      <c r="AA7" s="53"/>
      <c r="AB7" s="52"/>
      <c r="AC7" s="52"/>
      <c r="AD7" s="52"/>
      <c r="AE7" s="52"/>
      <c r="AG7" s="53" t="s">
        <v>22</v>
      </c>
      <c r="AH7" s="54" t="s">
        <v>39</v>
      </c>
      <c r="AI7" s="187" t="s">
        <v>53</v>
      </c>
      <c r="AJ7" s="187"/>
      <c r="AK7" s="46"/>
      <c r="AL7" s="53"/>
      <c r="AM7" s="53"/>
      <c r="AN7" s="53"/>
      <c r="AO7" s="53"/>
      <c r="AP7" s="53"/>
      <c r="AQ7" s="53"/>
      <c r="AR7" s="52"/>
      <c r="AS7" s="52"/>
      <c r="AT7" s="52"/>
      <c r="AU7" s="52"/>
    </row>
    <row r="8" spans="1:47" s="1" customFormat="1" ht="15.75">
      <c r="A8" s="55"/>
      <c r="B8" s="56"/>
      <c r="C8" s="55"/>
      <c r="D8" s="55"/>
      <c r="E8" s="60"/>
      <c r="F8" s="55"/>
      <c r="G8" s="57"/>
      <c r="H8" s="57"/>
      <c r="I8" s="57"/>
      <c r="J8" s="57"/>
      <c r="K8" s="57"/>
      <c r="L8" s="50"/>
      <c r="M8" s="50"/>
      <c r="N8" s="50"/>
      <c r="O8" s="50"/>
      <c r="Q8" s="55"/>
      <c r="R8" s="56"/>
      <c r="S8" s="55"/>
      <c r="T8" s="55"/>
      <c r="U8" s="60"/>
      <c r="V8" s="55"/>
      <c r="W8" s="57"/>
      <c r="X8" s="57"/>
      <c r="Y8" s="57"/>
      <c r="Z8" s="57"/>
      <c r="AA8" s="57"/>
      <c r="AB8" s="50"/>
      <c r="AC8" s="50"/>
      <c r="AD8" s="50"/>
      <c r="AE8" s="50"/>
      <c r="AG8" s="55"/>
      <c r="AH8" s="56"/>
      <c r="AI8" s="55"/>
      <c r="AJ8" s="55"/>
      <c r="AK8" s="60"/>
      <c r="AL8" s="55"/>
      <c r="AM8" s="57"/>
      <c r="AN8" s="57"/>
      <c r="AO8" s="57"/>
      <c r="AP8" s="57"/>
      <c r="AQ8" s="57"/>
      <c r="AR8" s="50"/>
      <c r="AS8" s="50"/>
      <c r="AT8" s="50"/>
      <c r="AU8" s="50"/>
    </row>
    <row r="9" spans="1:47" s="1" customFormat="1" ht="15.75">
      <c r="A9" s="57"/>
      <c r="B9" s="41"/>
      <c r="C9" s="57"/>
      <c r="D9" s="57"/>
      <c r="E9" s="42"/>
      <c r="F9" s="57"/>
      <c r="G9" s="57"/>
      <c r="H9" s="57"/>
      <c r="I9" s="57"/>
      <c r="J9" s="57"/>
      <c r="K9" s="57"/>
      <c r="L9" s="50"/>
      <c r="M9" s="50"/>
      <c r="N9" s="50"/>
      <c r="O9" s="50"/>
      <c r="Q9" s="57"/>
      <c r="R9" s="41"/>
      <c r="S9" s="57"/>
      <c r="T9" s="57"/>
      <c r="U9" s="42"/>
      <c r="V9" s="57"/>
      <c r="W9" s="57"/>
      <c r="X9" s="57"/>
      <c r="Y9" s="57"/>
      <c r="Z9" s="57"/>
      <c r="AA9" s="57"/>
      <c r="AB9" s="50"/>
      <c r="AC9" s="50"/>
      <c r="AD9" s="50"/>
      <c r="AE9" s="50"/>
      <c r="AG9" s="57"/>
      <c r="AH9" s="41"/>
      <c r="AI9" s="57"/>
      <c r="AJ9" s="57"/>
      <c r="AK9" s="42"/>
      <c r="AL9" s="57"/>
      <c r="AM9" s="57"/>
      <c r="AN9" s="57"/>
      <c r="AO9" s="57"/>
      <c r="AP9" s="57"/>
      <c r="AQ9" s="57"/>
      <c r="AR9" s="50"/>
      <c r="AS9" s="50"/>
      <c r="AT9" s="50"/>
      <c r="AU9" s="50"/>
    </row>
    <row r="10" spans="1:47" s="1" customFormat="1" ht="15.75">
      <c r="A10" s="41" t="s">
        <v>42</v>
      </c>
      <c r="B10" s="67">
        <v>35</v>
      </c>
      <c r="C10" s="42" t="s">
        <v>1</v>
      </c>
      <c r="D10" s="183" t="s">
        <v>40</v>
      </c>
      <c r="E10" s="183"/>
      <c r="F10" s="67">
        <v>19</v>
      </c>
      <c r="G10" s="69" t="s">
        <v>6</v>
      </c>
      <c r="H10" s="70">
        <v>3</v>
      </c>
      <c r="I10" s="69" t="s">
        <v>6</v>
      </c>
      <c r="J10" s="71">
        <v>0</v>
      </c>
      <c r="K10" s="57"/>
      <c r="L10" s="51">
        <f>(ABS(F10))+H10/60+J10/3600</f>
        <v>19.05</v>
      </c>
      <c r="M10" s="51">
        <f>IF(B10&lt;0,-L10,L10)</f>
        <v>19.05</v>
      </c>
      <c r="N10" s="51">
        <f>RADIANS(M10)</f>
        <v>0.3324852225049198</v>
      </c>
      <c r="O10" s="50"/>
      <c r="Q10" s="41" t="s">
        <v>47</v>
      </c>
      <c r="R10" s="41">
        <v>17</v>
      </c>
      <c r="S10" s="91" t="s">
        <v>6</v>
      </c>
      <c r="T10" s="42">
        <v>23</v>
      </c>
      <c r="U10" s="58" t="s">
        <v>6</v>
      </c>
      <c r="V10" s="63">
        <v>0</v>
      </c>
      <c r="W10" s="62"/>
      <c r="X10" s="49"/>
      <c r="Y10" s="62"/>
      <c r="Z10" s="63"/>
      <c r="AA10" s="57"/>
      <c r="AB10" s="51">
        <f>(ABS(R10))+T10/60+V10/3600</f>
        <v>17.383333333333333</v>
      </c>
      <c r="AC10" s="51">
        <f>IF(R10&lt;0,-AB10,AB10)</f>
        <v>17.383333333333333</v>
      </c>
      <c r="AD10" s="51">
        <f>RADIANS(AC10)</f>
        <v>0.30339640163834763</v>
      </c>
      <c r="AE10" s="50"/>
      <c r="AG10" s="41" t="s">
        <v>42</v>
      </c>
      <c r="AH10" s="67">
        <v>-40</v>
      </c>
      <c r="AI10" s="42" t="s">
        <v>1</v>
      </c>
      <c r="AJ10" s="183" t="s">
        <v>40</v>
      </c>
      <c r="AK10" s="183"/>
      <c r="AL10" s="67">
        <v>11</v>
      </c>
      <c r="AM10" s="69" t="s">
        <v>6</v>
      </c>
      <c r="AN10" s="70">
        <v>2</v>
      </c>
      <c r="AO10" s="69" t="s">
        <v>6</v>
      </c>
      <c r="AP10" s="71">
        <v>0</v>
      </c>
      <c r="AQ10" s="57"/>
      <c r="AR10" s="51">
        <f>(ABS(AL10))+AN10/60+AP10/3600</f>
        <v>11.033333333333333</v>
      </c>
      <c r="AS10" s="51">
        <f>IF(AH10&lt;0,-AR10,AR10)</f>
        <v>-11.033333333333333</v>
      </c>
      <c r="AT10" s="51">
        <f>RADIANS(AS10)</f>
        <v>-0.1925679941367077</v>
      </c>
      <c r="AU10" s="50"/>
    </row>
    <row r="11" spans="1:47" s="1" customFormat="1" ht="15.75">
      <c r="A11" s="56" t="s">
        <v>43</v>
      </c>
      <c r="B11" s="68">
        <v>30</v>
      </c>
      <c r="C11" s="60" t="s">
        <v>1</v>
      </c>
      <c r="D11" s="173" t="s">
        <v>40</v>
      </c>
      <c r="E11" s="173"/>
      <c r="F11" s="68">
        <v>18</v>
      </c>
      <c r="G11" s="72" t="s">
        <v>6</v>
      </c>
      <c r="H11" s="73">
        <v>51</v>
      </c>
      <c r="I11" s="72" t="s">
        <v>6</v>
      </c>
      <c r="J11" s="74">
        <v>0</v>
      </c>
      <c r="K11" s="57"/>
      <c r="L11" s="51">
        <f>(ABS(F11))+H11/60+J11/3600</f>
        <v>18.85</v>
      </c>
      <c r="M11" s="51">
        <f>IF(B11&lt;0,-L11,L11)</f>
        <v>18.85</v>
      </c>
      <c r="N11" s="51">
        <f>RADIANS(M11)</f>
        <v>0.32899456400093113</v>
      </c>
      <c r="O11" s="50"/>
      <c r="Q11" s="41" t="s">
        <v>48</v>
      </c>
      <c r="R11" s="41">
        <v>0</v>
      </c>
      <c r="S11" s="91" t="s">
        <v>6</v>
      </c>
      <c r="T11" s="42">
        <v>0</v>
      </c>
      <c r="U11" s="58" t="s">
        <v>6</v>
      </c>
      <c r="V11" s="63">
        <v>0</v>
      </c>
      <c r="W11" s="62"/>
      <c r="X11" s="49"/>
      <c r="Y11" s="62"/>
      <c r="Z11" s="63"/>
      <c r="AA11" s="57"/>
      <c r="AB11" s="51">
        <f>(ABS(R11))+T11/60+V11/3600</f>
        <v>0</v>
      </c>
      <c r="AC11" s="51">
        <f>IF(R11&lt;0,-AB11,AB11)</f>
        <v>0</v>
      </c>
      <c r="AD11" s="51">
        <f>RADIANS(AC11)</f>
        <v>0</v>
      </c>
      <c r="AE11" s="50"/>
      <c r="AG11" s="56" t="s">
        <v>43</v>
      </c>
      <c r="AH11" s="68">
        <v>-45</v>
      </c>
      <c r="AI11" s="60" t="s">
        <v>1</v>
      </c>
      <c r="AJ11" s="173" t="s">
        <v>40</v>
      </c>
      <c r="AK11" s="173"/>
      <c r="AL11" s="68">
        <v>10</v>
      </c>
      <c r="AM11" s="72" t="s">
        <v>6</v>
      </c>
      <c r="AN11" s="73">
        <v>51</v>
      </c>
      <c r="AO11" s="72" t="s">
        <v>6</v>
      </c>
      <c r="AP11" s="74">
        <v>0</v>
      </c>
      <c r="AQ11" s="57"/>
      <c r="AR11" s="51">
        <f>(ABS(AL11))+AN11/60+AP11/3600</f>
        <v>10.85</v>
      </c>
      <c r="AS11" s="51">
        <f>IF(AH11&lt;0,-AR11,AR11)</f>
        <v>-10.85</v>
      </c>
      <c r="AT11" s="51">
        <f>RADIANS(AS11)</f>
        <v>-0.18936822384138474</v>
      </c>
      <c r="AU11" s="50"/>
    </row>
    <row r="12" spans="1:47" s="1" customFormat="1" ht="18" customHeight="1">
      <c r="A12" s="41" t="s">
        <v>44</v>
      </c>
      <c r="B12" s="41">
        <f>B10-B11</f>
        <v>5</v>
      </c>
      <c r="C12" s="42" t="s">
        <v>1</v>
      </c>
      <c r="D12" s="182" t="s">
        <v>41</v>
      </c>
      <c r="E12" s="182"/>
      <c r="F12" s="47">
        <f>TRUNC(L12)</f>
        <v>0</v>
      </c>
      <c r="G12" s="62" t="s">
        <v>6</v>
      </c>
      <c r="H12" s="49">
        <f>TRUNC((L12-F12)*60)</f>
        <v>12</v>
      </c>
      <c r="I12" s="62" t="s">
        <v>6</v>
      </c>
      <c r="J12" s="63">
        <f>ROUND((L12-F12-H12/60)*3600,0)</f>
        <v>0</v>
      </c>
      <c r="K12" s="57"/>
      <c r="L12" s="51">
        <f>L10-L11</f>
        <v>0.1999999999999993</v>
      </c>
      <c r="M12" s="50"/>
      <c r="N12" s="50"/>
      <c r="O12" s="50"/>
      <c r="Q12" s="81" t="s">
        <v>51</v>
      </c>
      <c r="R12" s="77">
        <f>TRUNC(AB12)</f>
        <v>-11</v>
      </c>
      <c r="S12" s="78" t="s">
        <v>6</v>
      </c>
      <c r="T12" s="79">
        <f>TRUNC((AB12-R12)*60)</f>
        <v>-19</v>
      </c>
      <c r="U12" s="78" t="s">
        <v>6</v>
      </c>
      <c r="V12" s="80">
        <f>ROUND((AB12-R12-T12/60)*3600,0)</f>
        <v>0</v>
      </c>
      <c r="W12" s="62"/>
      <c r="X12" s="49"/>
      <c r="Y12" s="62"/>
      <c r="Z12" s="63"/>
      <c r="AA12" s="57"/>
      <c r="AB12" s="51">
        <f>AC6/15</f>
        <v>-11.316666666666666</v>
      </c>
      <c r="AC12" s="51"/>
      <c r="AD12" s="51"/>
      <c r="AE12" s="50"/>
      <c r="AG12" s="41" t="s">
        <v>44</v>
      </c>
      <c r="AH12" s="41">
        <f>AH10-AH11</f>
        <v>5</v>
      </c>
      <c r="AI12" s="42" t="s">
        <v>1</v>
      </c>
      <c r="AJ12" s="182" t="s">
        <v>41</v>
      </c>
      <c r="AK12" s="182"/>
      <c r="AL12" s="47">
        <f>TRUNC(AR12)</f>
        <v>0</v>
      </c>
      <c r="AM12" s="62" t="s">
        <v>6</v>
      </c>
      <c r="AN12" s="49">
        <f>TRUNC((AR12-AL12)*60)</f>
        <v>11</v>
      </c>
      <c r="AO12" s="62" t="s">
        <v>6</v>
      </c>
      <c r="AP12" s="63">
        <f>ROUND((AR12-AL12-AN12/60)*3600,0)</f>
        <v>0</v>
      </c>
      <c r="AQ12" s="57"/>
      <c r="AR12" s="51">
        <f>AR10-AR11</f>
        <v>0.18333333333333357</v>
      </c>
      <c r="AS12" s="50"/>
      <c r="AT12" s="50"/>
      <c r="AU12" s="50"/>
    </row>
    <row r="13" spans="1:47" s="1" customFormat="1" ht="18" customHeight="1">
      <c r="A13" s="41"/>
      <c r="B13" s="41"/>
      <c r="C13" s="42"/>
      <c r="D13" s="41"/>
      <c r="E13" s="42"/>
      <c r="F13" s="47"/>
      <c r="G13" s="62"/>
      <c r="H13" s="49"/>
      <c r="I13" s="62"/>
      <c r="J13" s="63"/>
      <c r="K13" s="57"/>
      <c r="L13" s="51"/>
      <c r="M13" s="50"/>
      <c r="N13" s="50"/>
      <c r="O13" s="50"/>
      <c r="Q13" s="41" t="s">
        <v>49</v>
      </c>
      <c r="R13" s="82">
        <f>TRUNC(AB13)</f>
        <v>28</v>
      </c>
      <c r="S13" s="83" t="s">
        <v>6</v>
      </c>
      <c r="T13" s="84">
        <f>TRUNC((AB13-R13)*60)</f>
        <v>42</v>
      </c>
      <c r="U13" s="83" t="s">
        <v>6</v>
      </c>
      <c r="V13" s="85">
        <f>ROUND((AB13-R13-T13/60)*3600,0)</f>
        <v>0</v>
      </c>
      <c r="W13" s="62"/>
      <c r="X13" s="49"/>
      <c r="Y13" s="62"/>
      <c r="Z13" s="63"/>
      <c r="AA13" s="57"/>
      <c r="AB13" s="51">
        <f>AB10+AB11-AB12</f>
        <v>28.7</v>
      </c>
      <c r="AC13" s="50"/>
      <c r="AD13" s="50"/>
      <c r="AE13" s="50"/>
      <c r="AG13" s="41"/>
      <c r="AH13" s="41"/>
      <c r="AI13" s="42"/>
      <c r="AJ13" s="41"/>
      <c r="AK13" s="42"/>
      <c r="AL13" s="47"/>
      <c r="AM13" s="62"/>
      <c r="AN13" s="49"/>
      <c r="AO13" s="62"/>
      <c r="AP13" s="63"/>
      <c r="AQ13" s="57"/>
      <c r="AR13" s="51"/>
      <c r="AS13" s="50"/>
      <c r="AT13" s="50"/>
      <c r="AU13" s="50"/>
    </row>
    <row r="14" spans="1:47" s="1" customFormat="1" ht="18" customHeight="1">
      <c r="A14" s="41" t="s">
        <v>45</v>
      </c>
      <c r="B14" s="41">
        <f>B5</f>
        <v>31</v>
      </c>
      <c r="C14" s="42" t="s">
        <v>1</v>
      </c>
      <c r="D14" s="41">
        <f>D5</f>
        <v>25</v>
      </c>
      <c r="E14" s="58" t="s">
        <v>2</v>
      </c>
      <c r="F14" s="41"/>
      <c r="G14" s="58"/>
      <c r="H14" s="42"/>
      <c r="I14" s="58"/>
      <c r="J14" s="59"/>
      <c r="K14" s="57"/>
      <c r="L14" s="51">
        <f>(ABS(B14))+D14/60</f>
        <v>31.416666666666668</v>
      </c>
      <c r="M14" s="51">
        <f>IF(B14&lt;0,-L14,L14)</f>
        <v>31.416666666666668</v>
      </c>
      <c r="N14" s="51">
        <f>RADIANS(M14)</f>
        <v>0.5483242733348852</v>
      </c>
      <c r="O14" s="50"/>
      <c r="Q14" s="41"/>
      <c r="R14" s="41"/>
      <c r="S14" s="41"/>
      <c r="T14" s="41"/>
      <c r="U14" s="42"/>
      <c r="V14" s="47"/>
      <c r="W14" s="62"/>
      <c r="X14" s="49"/>
      <c r="Y14" s="62"/>
      <c r="Z14" s="63"/>
      <c r="AA14" s="57"/>
      <c r="AB14" s="87"/>
      <c r="AC14" s="87"/>
      <c r="AD14" s="87"/>
      <c r="AE14" s="87"/>
      <c r="AG14" s="41" t="s">
        <v>45</v>
      </c>
      <c r="AH14" s="41">
        <f>AH5</f>
        <v>-43</v>
      </c>
      <c r="AI14" s="42" t="s">
        <v>1</v>
      </c>
      <c r="AJ14" s="41">
        <f>AJ5</f>
        <v>16.2</v>
      </c>
      <c r="AK14" s="58" t="s">
        <v>2</v>
      </c>
      <c r="AL14" s="41"/>
      <c r="AM14" s="58"/>
      <c r="AN14" s="42"/>
      <c r="AO14" s="58"/>
      <c r="AP14" s="59"/>
      <c r="AQ14" s="57"/>
      <c r="AR14" s="51">
        <f>(ABS(AH14))+AJ14/60</f>
        <v>43.27</v>
      </c>
      <c r="AS14" s="51">
        <f>IF(AH14&lt;0,-AR14,AR14)</f>
        <v>-43.27</v>
      </c>
      <c r="AT14" s="51">
        <f>RADIANS(AS14)</f>
        <v>-0.7552039673379465</v>
      </c>
      <c r="AU14" s="50"/>
    </row>
    <row r="15" spans="1:47" s="1" customFormat="1" ht="18" customHeight="1">
      <c r="A15" s="56" t="s">
        <v>43</v>
      </c>
      <c r="B15" s="56">
        <f>B11</f>
        <v>30</v>
      </c>
      <c r="C15" s="60" t="s">
        <v>1</v>
      </c>
      <c r="D15" s="56"/>
      <c r="E15" s="61" t="s">
        <v>2</v>
      </c>
      <c r="F15" s="41"/>
      <c r="G15" s="58"/>
      <c r="H15" s="42"/>
      <c r="I15" s="58"/>
      <c r="J15" s="59"/>
      <c r="K15" s="57"/>
      <c r="L15" s="51">
        <f>(ABS(B15))+D15/60</f>
        <v>30</v>
      </c>
      <c r="M15" s="51">
        <f>IF(B15&lt;0,-L15,L15)</f>
        <v>30</v>
      </c>
      <c r="N15" s="51">
        <f>RADIANS(M15)</f>
        <v>0.5235987755982988</v>
      </c>
      <c r="O15" s="50"/>
      <c r="Q15" s="47" t="s">
        <v>50</v>
      </c>
      <c r="R15" s="48">
        <v>-21</v>
      </c>
      <c r="S15" s="49" t="s">
        <v>1</v>
      </c>
      <c r="T15" s="48">
        <v>7</v>
      </c>
      <c r="U15" s="62" t="s">
        <v>2</v>
      </c>
      <c r="V15" s="52"/>
      <c r="W15" s="87"/>
      <c r="X15" s="87"/>
      <c r="Y15" s="87"/>
      <c r="Z15" s="87"/>
      <c r="AA15" s="57"/>
      <c r="AB15" s="51">
        <f>(ABS(R15))+T15/60</f>
        <v>21.116666666666667</v>
      </c>
      <c r="AC15" s="51">
        <f>IF(R15&lt;0,-AB15,AB15)</f>
        <v>-21.116666666666667</v>
      </c>
      <c r="AD15" s="51">
        <f>RADIANS(AC15)</f>
        <v>-0.3685553603794693</v>
      </c>
      <c r="AE15" s="52"/>
      <c r="AG15" s="56" t="s">
        <v>42</v>
      </c>
      <c r="AH15" s="56">
        <f>AH10</f>
        <v>-40</v>
      </c>
      <c r="AI15" s="60" t="s">
        <v>1</v>
      </c>
      <c r="AJ15" s="56"/>
      <c r="AK15" s="61" t="s">
        <v>2</v>
      </c>
      <c r="AL15" s="41"/>
      <c r="AM15" s="58"/>
      <c r="AN15" s="42"/>
      <c r="AO15" s="58"/>
      <c r="AP15" s="59"/>
      <c r="AQ15" s="57"/>
      <c r="AR15" s="51">
        <f>(ABS(AH15))+AJ15/60</f>
        <v>40</v>
      </c>
      <c r="AS15" s="51">
        <f>IF(AH15&lt;0,-AR15,AR15)</f>
        <v>-40</v>
      </c>
      <c r="AT15" s="51">
        <f>RADIANS(AS15)</f>
        <v>-0.6981317007977318</v>
      </c>
      <c r="AU15" s="50"/>
    </row>
    <row r="16" spans="1:47" s="1" customFormat="1" ht="18" customHeight="1">
      <c r="A16" s="41" t="s">
        <v>57</v>
      </c>
      <c r="B16" s="47">
        <f>TRUNC(L16)</f>
        <v>1</v>
      </c>
      <c r="C16" s="42" t="s">
        <v>1</v>
      </c>
      <c r="D16" s="47">
        <f>(L16-B16)*60</f>
        <v>25.00000000000007</v>
      </c>
      <c r="E16" s="58" t="s">
        <v>2</v>
      </c>
      <c r="F16" s="63"/>
      <c r="G16" s="62"/>
      <c r="H16" s="49"/>
      <c r="I16" s="62"/>
      <c r="J16" s="63"/>
      <c r="K16" s="57"/>
      <c r="L16" s="51">
        <f>L14-L15</f>
        <v>1.4166666666666679</v>
      </c>
      <c r="M16" s="50"/>
      <c r="N16" s="50"/>
      <c r="O16" s="50"/>
      <c r="Q16" s="77" t="s">
        <v>15</v>
      </c>
      <c r="R16" s="86">
        <v>0</v>
      </c>
      <c r="S16" s="79" t="s">
        <v>1</v>
      </c>
      <c r="T16" s="86">
        <v>-8.3</v>
      </c>
      <c r="U16" s="78" t="s">
        <v>2</v>
      </c>
      <c r="V16" s="50"/>
      <c r="W16" s="87"/>
      <c r="X16" s="88">
        <v>11.7</v>
      </c>
      <c r="Y16" s="87"/>
      <c r="Z16" s="87"/>
      <c r="AA16" s="57"/>
      <c r="AB16" s="51">
        <f>(ABS(R16))+T16/60</f>
        <v>-0.13833333333333334</v>
      </c>
      <c r="AC16" s="51">
        <f>IF(R16&lt;0,-AB16,AB16)</f>
        <v>-0.13833333333333334</v>
      </c>
      <c r="AD16" s="51">
        <f>RADIANS(AC16)</f>
        <v>-0.0024143721319254893</v>
      </c>
      <c r="AE16" s="52"/>
      <c r="AG16" s="41" t="s">
        <v>57</v>
      </c>
      <c r="AH16" s="47">
        <f>TRUNC(AR16)</f>
        <v>3</v>
      </c>
      <c r="AI16" s="42" t="s">
        <v>1</v>
      </c>
      <c r="AJ16" s="47">
        <f>(AR16-AH16)*60</f>
        <v>16.200000000000188</v>
      </c>
      <c r="AK16" s="58" t="s">
        <v>2</v>
      </c>
      <c r="AL16" s="63"/>
      <c r="AM16" s="62"/>
      <c r="AN16" s="49"/>
      <c r="AO16" s="62"/>
      <c r="AP16" s="63"/>
      <c r="AQ16" s="57"/>
      <c r="AR16" s="51">
        <f>AR14-AR15</f>
        <v>3.270000000000003</v>
      </c>
      <c r="AS16" s="50"/>
      <c r="AT16" s="50"/>
      <c r="AU16" s="50"/>
    </row>
    <row r="17" spans="1:47" s="1" customFormat="1" ht="15.75">
      <c r="A17" s="41"/>
      <c r="B17" s="41"/>
      <c r="C17" s="42"/>
      <c r="D17" s="42"/>
      <c r="E17" s="42"/>
      <c r="F17" s="47"/>
      <c r="G17" s="62"/>
      <c r="H17" s="49"/>
      <c r="I17" s="62"/>
      <c r="J17" s="63"/>
      <c r="K17" s="57"/>
      <c r="L17" s="50"/>
      <c r="M17" s="50"/>
      <c r="N17" s="50"/>
      <c r="O17" s="50"/>
      <c r="Q17" s="47" t="s">
        <v>50</v>
      </c>
      <c r="R17" s="47">
        <f>TRUNC(AD17,0)</f>
        <v>-21</v>
      </c>
      <c r="S17" s="49"/>
      <c r="T17" s="47">
        <f>ABS((AD17-R17)*60)</f>
        <v>15.29999999999994</v>
      </c>
      <c r="U17" s="62"/>
      <c r="V17" s="52"/>
      <c r="W17" s="87"/>
      <c r="X17" s="87"/>
      <c r="Y17" s="87"/>
      <c r="Z17" s="87"/>
      <c r="AA17" s="57"/>
      <c r="AB17" s="51"/>
      <c r="AC17" s="51">
        <f>SUM(AC15:AC16)</f>
        <v>-21.255</v>
      </c>
      <c r="AD17" s="51">
        <f>IF(AC17&gt;360,AC17-360,AC17)</f>
        <v>-21.255</v>
      </c>
      <c r="AE17" s="51">
        <f>RADIANS(AD17)</f>
        <v>-0.3709697325113947</v>
      </c>
      <c r="AG17" s="41"/>
      <c r="AH17" s="41"/>
      <c r="AI17" s="42"/>
      <c r="AJ17" s="42"/>
      <c r="AK17" s="42"/>
      <c r="AL17" s="47"/>
      <c r="AM17" s="62"/>
      <c r="AN17" s="49"/>
      <c r="AO17" s="62"/>
      <c r="AP17" s="63"/>
      <c r="AQ17" s="57"/>
      <c r="AR17" s="50"/>
      <c r="AS17" s="50"/>
      <c r="AT17" s="50"/>
      <c r="AU17" s="50"/>
    </row>
    <row r="18" spans="1:47" s="1" customFormat="1" ht="18" customHeight="1">
      <c r="A18" s="180" t="s">
        <v>60</v>
      </c>
      <c r="B18" s="180"/>
      <c r="C18" s="180"/>
      <c r="D18" s="180"/>
      <c r="E18" s="180"/>
      <c r="F18" s="47">
        <f>TRUNC(L18)</f>
        <v>0</v>
      </c>
      <c r="G18" s="62" t="s">
        <v>6</v>
      </c>
      <c r="H18" s="49">
        <f>TRUNC((L18-F18)*60)</f>
        <v>2</v>
      </c>
      <c r="I18" s="62" t="s">
        <v>6</v>
      </c>
      <c r="J18" s="63">
        <f>ROUND((L18-F18-H18/60)*3600,0)</f>
        <v>24</v>
      </c>
      <c r="K18" s="57"/>
      <c r="L18" s="51">
        <f>L12/B12</f>
        <v>0.039999999999999855</v>
      </c>
      <c r="M18" s="50"/>
      <c r="N18" s="50"/>
      <c r="O18" s="50"/>
      <c r="Q18" s="57"/>
      <c r="R18" s="41"/>
      <c r="S18" s="57"/>
      <c r="T18" s="57"/>
      <c r="U18" s="42"/>
      <c r="V18" s="57"/>
      <c r="W18" s="57"/>
      <c r="X18" s="57"/>
      <c r="Y18" s="57"/>
      <c r="Z18" s="57"/>
      <c r="AA18" s="57"/>
      <c r="AB18" s="50"/>
      <c r="AC18" s="50"/>
      <c r="AD18" s="50"/>
      <c r="AE18" s="50"/>
      <c r="AG18" s="180" t="s">
        <v>60</v>
      </c>
      <c r="AH18" s="180"/>
      <c r="AI18" s="180"/>
      <c r="AJ18" s="180"/>
      <c r="AK18" s="180"/>
      <c r="AL18" s="47">
        <f>TRUNC(AR18)</f>
        <v>0</v>
      </c>
      <c r="AM18" s="62" t="s">
        <v>6</v>
      </c>
      <c r="AN18" s="49">
        <f>TRUNC((AR18-AL18)*60)</f>
        <v>2</v>
      </c>
      <c r="AO18" s="62" t="s">
        <v>6</v>
      </c>
      <c r="AP18" s="63">
        <f>ROUND((AR18-AL18-AN18/60)*3600,0)</f>
        <v>12</v>
      </c>
      <c r="AQ18" s="57"/>
      <c r="AR18" s="51">
        <f>AR12/AH12</f>
        <v>0.036666666666666715</v>
      </c>
      <c r="AS18" s="50"/>
      <c r="AT18" s="50"/>
      <c r="AU18" s="50"/>
    </row>
    <row r="19" spans="1:47" s="1" customFormat="1" ht="18" customHeight="1">
      <c r="A19" s="180" t="s">
        <v>46</v>
      </c>
      <c r="B19" s="180"/>
      <c r="C19" s="180"/>
      <c r="D19" s="180"/>
      <c r="E19" s="180"/>
      <c r="F19" s="47">
        <f>TRUNC(L19)</f>
        <v>0</v>
      </c>
      <c r="G19" s="62" t="s">
        <v>6</v>
      </c>
      <c r="H19" s="49">
        <f>TRUNC((L19-F19)*60)</f>
        <v>3</v>
      </c>
      <c r="I19" s="62" t="s">
        <v>6</v>
      </c>
      <c r="J19" s="63">
        <f>ROUND((L19-F19-H19/60)*3600,0)</f>
        <v>24</v>
      </c>
      <c r="K19" s="57"/>
      <c r="L19" s="51">
        <f>L18*L16</f>
        <v>0.05666666666666651</v>
      </c>
      <c r="M19" s="50"/>
      <c r="N19" s="50"/>
      <c r="O19" s="50"/>
      <c r="Q19" s="89" t="s">
        <v>28</v>
      </c>
      <c r="R19" s="65">
        <f>ABS(TRUNC(AD19,1))</f>
        <v>112.6</v>
      </c>
      <c r="S19" s="66" t="s">
        <v>1</v>
      </c>
      <c r="T19" s="47"/>
      <c r="U19" s="62"/>
      <c r="V19" s="64"/>
      <c r="W19" s="64"/>
      <c r="X19" s="64"/>
      <c r="Y19" s="64"/>
      <c r="Z19" s="64"/>
      <c r="AA19" s="64"/>
      <c r="AB19" s="90">
        <f>SIN(AE17)/COS(AD5)</f>
        <v>-0.385785055575101</v>
      </c>
      <c r="AC19" s="90">
        <f>ACOS(AB19)</f>
        <v>1.9668549250615732</v>
      </c>
      <c r="AD19" s="90">
        <f>DEGREES(AC19)</f>
        <v>112.69248612054795</v>
      </c>
      <c r="AE19" s="64"/>
      <c r="AG19" s="180" t="s">
        <v>46</v>
      </c>
      <c r="AH19" s="180"/>
      <c r="AI19" s="180"/>
      <c r="AJ19" s="180"/>
      <c r="AK19" s="180"/>
      <c r="AL19" s="47">
        <f>TRUNC(AR19)</f>
        <v>0</v>
      </c>
      <c r="AM19" s="62" t="s">
        <v>6</v>
      </c>
      <c r="AN19" s="49">
        <f>TRUNC((AR19-AL19)*60)</f>
        <v>7</v>
      </c>
      <c r="AO19" s="62" t="s">
        <v>6</v>
      </c>
      <c r="AP19" s="63">
        <f>ROUND((AR19-AL19-AN19/60)*3600,0)</f>
        <v>12</v>
      </c>
      <c r="AQ19" s="57"/>
      <c r="AR19" s="51">
        <f>AR18*AR16</f>
        <v>0.11990000000000027</v>
      </c>
      <c r="AS19" s="50"/>
      <c r="AT19" s="50"/>
      <c r="AU19" s="50"/>
    </row>
    <row r="20" spans="1:47" s="1" customFormat="1" ht="18" customHeight="1">
      <c r="A20" s="41"/>
      <c r="B20" s="41"/>
      <c r="C20" s="41"/>
      <c r="D20" s="41"/>
      <c r="E20" s="42"/>
      <c r="F20" s="47"/>
      <c r="G20" s="62"/>
      <c r="H20" s="49"/>
      <c r="I20" s="62"/>
      <c r="J20" s="63"/>
      <c r="K20" s="57"/>
      <c r="L20" s="50"/>
      <c r="M20" s="50"/>
      <c r="N20" s="50"/>
      <c r="O20" s="50"/>
      <c r="Q20" s="65" t="s">
        <v>28</v>
      </c>
      <c r="R20" s="65">
        <f>IF(R7="izlaz",R19,360-R19)</f>
        <v>112.6</v>
      </c>
      <c r="S20" s="66" t="s">
        <v>1</v>
      </c>
      <c r="T20" s="52"/>
      <c r="U20" s="75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G20" s="41"/>
      <c r="AH20" s="41"/>
      <c r="AI20" s="41"/>
      <c r="AJ20" s="41"/>
      <c r="AK20" s="42"/>
      <c r="AL20" s="47"/>
      <c r="AM20" s="62"/>
      <c r="AN20" s="49"/>
      <c r="AO20" s="62"/>
      <c r="AP20" s="63"/>
      <c r="AQ20" s="57"/>
      <c r="AR20" s="50"/>
      <c r="AS20" s="50"/>
      <c r="AT20" s="50"/>
      <c r="AU20" s="50"/>
    </row>
    <row r="21" spans="1:47" s="1" customFormat="1" ht="18" customHeight="1">
      <c r="A21" s="41" t="s">
        <v>58</v>
      </c>
      <c r="B21" s="41">
        <f>F11</f>
        <v>18</v>
      </c>
      <c r="C21" s="41" t="str">
        <f>G11</f>
        <v>-</v>
      </c>
      <c r="D21" s="42">
        <f>H11</f>
        <v>51</v>
      </c>
      <c r="E21" s="42" t="str">
        <f>I11</f>
        <v>-</v>
      </c>
      <c r="F21" s="63">
        <f>J11</f>
        <v>0</v>
      </c>
      <c r="G21" s="62"/>
      <c r="H21" s="49"/>
      <c r="I21" s="62"/>
      <c r="J21" s="63"/>
      <c r="K21" s="57"/>
      <c r="L21" s="51">
        <f>(ABS(B21))+D21/60+F21/3600</f>
        <v>18.85</v>
      </c>
      <c r="M21" s="51">
        <f>IF(B21&lt;0,-L21,L21)</f>
        <v>18.85</v>
      </c>
      <c r="N21" s="51">
        <f>RADIANS(M21)</f>
        <v>0.32899456400093113</v>
      </c>
      <c r="O21" s="50"/>
      <c r="AG21" s="41" t="s">
        <v>62</v>
      </c>
      <c r="AH21" s="41">
        <f>AL10</f>
        <v>11</v>
      </c>
      <c r="AI21" s="41" t="str">
        <f>AM11</f>
        <v>-</v>
      </c>
      <c r="AJ21" s="42">
        <f>AN10</f>
        <v>2</v>
      </c>
      <c r="AK21" s="42" t="str">
        <f>AO11</f>
        <v>-</v>
      </c>
      <c r="AL21" s="63">
        <f>AP10</f>
        <v>0</v>
      </c>
      <c r="AM21" s="62"/>
      <c r="AN21" s="49"/>
      <c r="AO21" s="62"/>
      <c r="AP21" s="63"/>
      <c r="AQ21" s="57"/>
      <c r="AR21" s="51">
        <f>(ABS(AH21))+AJ21/60+AL21/3600</f>
        <v>11.033333333333333</v>
      </c>
      <c r="AS21" s="51">
        <f>IF(AH21&lt;0,-AR21,AR21)</f>
        <v>11.033333333333333</v>
      </c>
      <c r="AT21" s="51">
        <f>RADIANS(AS21)</f>
        <v>0.1925679941367077</v>
      </c>
      <c r="AU21" s="50"/>
    </row>
    <row r="22" spans="1:47" s="1" customFormat="1" ht="18" customHeight="1">
      <c r="A22" s="41" t="s">
        <v>48</v>
      </c>
      <c r="B22" s="41">
        <f>F19</f>
        <v>0</v>
      </c>
      <c r="C22" s="41" t="str">
        <f>G19</f>
        <v>-</v>
      </c>
      <c r="D22" s="42">
        <f>H19</f>
        <v>3</v>
      </c>
      <c r="E22" s="42" t="str">
        <f>I19</f>
        <v>-</v>
      </c>
      <c r="F22" s="63">
        <f>J19</f>
        <v>24</v>
      </c>
      <c r="G22" s="62"/>
      <c r="H22" s="49"/>
      <c r="I22" s="62"/>
      <c r="J22" s="63"/>
      <c r="K22" s="57"/>
      <c r="L22" s="51">
        <f>(ABS(B22))+D22/60+F22/3600</f>
        <v>0.05666666666666667</v>
      </c>
      <c r="M22" s="51">
        <f>IF(B22&lt;0,-L22,L22)</f>
        <v>0.05666666666666667</v>
      </c>
      <c r="N22" s="51">
        <f>RADIANS(M22)</f>
        <v>0.0009890199094634534</v>
      </c>
      <c r="O22" s="50"/>
      <c r="AG22" s="91" t="s">
        <v>63</v>
      </c>
      <c r="AH22" s="41">
        <f>AL19</f>
        <v>0</v>
      </c>
      <c r="AI22" s="41" t="str">
        <f>AM19</f>
        <v>-</v>
      </c>
      <c r="AJ22" s="42">
        <f>AN19</f>
        <v>7</v>
      </c>
      <c r="AK22" s="42" t="str">
        <f>AO19</f>
        <v>-</v>
      </c>
      <c r="AL22" s="63">
        <f>AP19</f>
        <v>12</v>
      </c>
      <c r="AM22" s="62"/>
      <c r="AN22" s="49"/>
      <c r="AO22" s="62"/>
      <c r="AP22" s="63"/>
      <c r="AQ22" s="57"/>
      <c r="AR22" s="51">
        <f>(ABS(AH22))+AJ22/60+AL22/3600</f>
        <v>0.12</v>
      </c>
      <c r="AS22" s="51">
        <f>IF(AH22&lt;0,-AR22,AR22)</f>
        <v>0.12</v>
      </c>
      <c r="AT22" s="51">
        <f>RADIANS(AS22)</f>
        <v>0.0020943951023931952</v>
      </c>
      <c r="AU22" s="50"/>
    </row>
    <row r="23" spans="1:47" s="1" customFormat="1" ht="18" customHeight="1">
      <c r="A23" s="81" t="s">
        <v>51</v>
      </c>
      <c r="B23" s="77">
        <f>TRUNC(L23)</f>
        <v>8</v>
      </c>
      <c r="C23" s="78" t="s">
        <v>6</v>
      </c>
      <c r="D23" s="79">
        <f>TRUNC((L23-B23)*60)</f>
        <v>11</v>
      </c>
      <c r="E23" s="78" t="s">
        <v>6</v>
      </c>
      <c r="F23" s="80">
        <f>ROUND((L23-B23-D23/60)*3600,0)</f>
        <v>52</v>
      </c>
      <c r="G23" s="62"/>
      <c r="H23" s="49"/>
      <c r="I23" s="62"/>
      <c r="J23" s="63"/>
      <c r="K23" s="57"/>
      <c r="L23" s="51">
        <f>M6/15</f>
        <v>8.197777777777778</v>
      </c>
      <c r="M23" s="51"/>
      <c r="N23" s="51"/>
      <c r="O23" s="50"/>
      <c r="AG23" s="81" t="s">
        <v>51</v>
      </c>
      <c r="AH23" s="77">
        <f>TRUNC(AR23)</f>
        <v>10</v>
      </c>
      <c r="AI23" s="78" t="s">
        <v>6</v>
      </c>
      <c r="AJ23" s="79">
        <f>TRUNC((AR23-AH23)*60)</f>
        <v>1</v>
      </c>
      <c r="AK23" s="78" t="s">
        <v>6</v>
      </c>
      <c r="AL23" s="80">
        <f>ROUND((AR23-AH23-AJ23/60)*3600,0)</f>
        <v>20</v>
      </c>
      <c r="AM23" s="62"/>
      <c r="AN23" s="49"/>
      <c r="AO23" s="62"/>
      <c r="AP23" s="63"/>
      <c r="AQ23" s="57"/>
      <c r="AR23" s="51">
        <f>AS6/15</f>
        <v>10.022222222222222</v>
      </c>
      <c r="AS23" s="51"/>
      <c r="AT23" s="51"/>
      <c r="AU23" s="50"/>
    </row>
    <row r="24" spans="1:47" s="1" customFormat="1" ht="18" customHeight="1">
      <c r="A24" s="41" t="s">
        <v>49</v>
      </c>
      <c r="B24" s="82">
        <f>TRUNC(L24)</f>
        <v>10</v>
      </c>
      <c r="C24" s="83" t="s">
        <v>6</v>
      </c>
      <c r="D24" s="84">
        <f>TRUNC((L24-B24)*60)</f>
        <v>42</v>
      </c>
      <c r="E24" s="83" t="s">
        <v>6</v>
      </c>
      <c r="F24" s="85">
        <f>ROUND((L24-B24-D24/60)*3600,0)</f>
        <v>32</v>
      </c>
      <c r="G24" s="62"/>
      <c r="H24" s="49"/>
      <c r="I24" s="62"/>
      <c r="J24" s="63"/>
      <c r="K24" s="57"/>
      <c r="L24" s="51">
        <f>L21+L22-L23</f>
        <v>10.708888888888891</v>
      </c>
      <c r="M24" s="50"/>
      <c r="N24" s="50"/>
      <c r="O24" s="50"/>
      <c r="AG24" s="41" t="s">
        <v>49</v>
      </c>
      <c r="AH24" s="82">
        <f>TRUNC(AR24)</f>
        <v>0</v>
      </c>
      <c r="AI24" s="83" t="s">
        <v>6</v>
      </c>
      <c r="AJ24" s="84">
        <f>TRUNC((AR24-AH24)*60)</f>
        <v>53</v>
      </c>
      <c r="AK24" s="83" t="s">
        <v>6</v>
      </c>
      <c r="AL24" s="85">
        <f>ROUND((AR24-AH24-AJ24/60)*3600,0)</f>
        <v>28</v>
      </c>
      <c r="AM24" s="62"/>
      <c r="AN24" s="49"/>
      <c r="AO24" s="62"/>
      <c r="AP24" s="63"/>
      <c r="AQ24" s="57"/>
      <c r="AR24" s="51">
        <f>AR21-AR22-AR23</f>
        <v>0.8911111111111119</v>
      </c>
      <c r="AS24" s="50"/>
      <c r="AT24" s="50"/>
      <c r="AU24" s="50"/>
    </row>
    <row r="25" spans="1:47" s="1" customFormat="1" ht="18" customHeight="1">
      <c r="A25" s="41"/>
      <c r="B25" s="41"/>
      <c r="C25" s="41"/>
      <c r="D25" s="41"/>
      <c r="E25" s="42"/>
      <c r="F25" s="47"/>
      <c r="G25" s="62"/>
      <c r="H25" s="49"/>
      <c r="I25" s="62"/>
      <c r="J25" s="63"/>
      <c r="K25" s="57"/>
      <c r="L25" s="87"/>
      <c r="M25" s="87"/>
      <c r="N25" s="87"/>
      <c r="O25" s="87"/>
      <c r="AG25" s="41"/>
      <c r="AH25" s="41"/>
      <c r="AI25" s="41"/>
      <c r="AJ25" s="41"/>
      <c r="AK25" s="42"/>
      <c r="AL25" s="47"/>
      <c r="AM25" s="62"/>
      <c r="AN25" s="49"/>
      <c r="AO25" s="62"/>
      <c r="AP25" s="63"/>
      <c r="AQ25" s="57"/>
      <c r="AR25" s="87"/>
      <c r="AS25" s="87"/>
      <c r="AT25" s="87"/>
      <c r="AU25" s="87"/>
    </row>
    <row r="26" spans="1:47" s="1" customFormat="1" ht="18" customHeight="1">
      <c r="A26" s="47" t="s">
        <v>50</v>
      </c>
      <c r="B26" s="48">
        <v>20</v>
      </c>
      <c r="C26" s="49" t="s">
        <v>1</v>
      </c>
      <c r="D26" s="48">
        <v>49.4</v>
      </c>
      <c r="E26" s="62" t="s">
        <v>2</v>
      </c>
      <c r="F26" s="52"/>
      <c r="G26" s="87"/>
      <c r="H26" s="88" t="s">
        <v>64</v>
      </c>
      <c r="I26" s="87"/>
      <c r="J26" s="87"/>
      <c r="K26" s="57"/>
      <c r="L26" s="51">
        <f>(ABS(B26))+D26/60</f>
        <v>20.823333333333334</v>
      </c>
      <c r="M26" s="51">
        <f>IF(B26&lt;0,-L26,L26)</f>
        <v>20.823333333333334</v>
      </c>
      <c r="N26" s="51">
        <f>RADIANS(M26)</f>
        <v>0.36343572790695255</v>
      </c>
      <c r="O26" s="52"/>
      <c r="AG26" s="47" t="s">
        <v>50</v>
      </c>
      <c r="AH26" s="48">
        <v>14</v>
      </c>
      <c r="AI26" s="49" t="s">
        <v>1</v>
      </c>
      <c r="AJ26" s="48">
        <v>0.4</v>
      </c>
      <c r="AK26" s="62" t="s">
        <v>2</v>
      </c>
      <c r="AL26" s="52"/>
      <c r="AM26" s="87"/>
      <c r="AN26" s="88" t="s">
        <v>64</v>
      </c>
      <c r="AO26" s="87"/>
      <c r="AP26" s="87"/>
      <c r="AQ26" s="57"/>
      <c r="AR26" s="51">
        <f>(ABS(AH26))+AJ26/60</f>
        <v>14.006666666666666</v>
      </c>
      <c r="AS26" s="51">
        <f>IF(AH26&lt;0,-AR26,AR26)</f>
        <v>14.006666666666666</v>
      </c>
      <c r="AT26" s="51">
        <f>RADIANS(AS26)</f>
        <v>0.2444624505626724</v>
      </c>
      <c r="AU26" s="52"/>
    </row>
    <row r="27" spans="1:47" s="1" customFormat="1" ht="18" customHeight="1">
      <c r="A27" s="77" t="s">
        <v>15</v>
      </c>
      <c r="B27" s="86">
        <v>0</v>
      </c>
      <c r="C27" s="79" t="s">
        <v>1</v>
      </c>
      <c r="D27" s="86">
        <v>0.4</v>
      </c>
      <c r="E27" s="78" t="s">
        <v>2</v>
      </c>
      <c r="F27" s="50"/>
      <c r="G27" s="87"/>
      <c r="H27" s="189">
        <v>0.5</v>
      </c>
      <c r="I27" s="87"/>
      <c r="J27" s="87"/>
      <c r="K27" s="57"/>
      <c r="L27" s="51">
        <f>(ABS(B27))+D27/60</f>
        <v>0.006666666666666667</v>
      </c>
      <c r="M27" s="51">
        <f>IF(B27&lt;0,-L27,L27)</f>
        <v>0.006666666666666667</v>
      </c>
      <c r="N27" s="51">
        <f>RADIANS(M27)</f>
        <v>0.00011635528346628864</v>
      </c>
      <c r="O27" s="52"/>
      <c r="AG27" s="77" t="s">
        <v>15</v>
      </c>
      <c r="AH27" s="86">
        <v>0</v>
      </c>
      <c r="AI27" s="79" t="s">
        <v>1</v>
      </c>
      <c r="AJ27" s="86">
        <v>12.3</v>
      </c>
      <c r="AK27" s="78" t="s">
        <v>2</v>
      </c>
      <c r="AL27" s="50"/>
      <c r="AM27" s="87"/>
      <c r="AN27" s="88">
        <v>13.8</v>
      </c>
      <c r="AO27" s="87"/>
      <c r="AP27" s="87"/>
      <c r="AQ27" s="57"/>
      <c r="AR27" s="51">
        <f>(ABS(AH27))+AJ27/60</f>
        <v>0.20500000000000002</v>
      </c>
      <c r="AS27" s="51">
        <f>IF(AH27&lt;0,-AR27,AR27)</f>
        <v>0.20500000000000002</v>
      </c>
      <c r="AT27" s="51">
        <f>RADIANS(AS27)</f>
        <v>0.003577924966588376</v>
      </c>
      <c r="AU27" s="52"/>
    </row>
    <row r="28" spans="1:47" s="1" customFormat="1" ht="15.75">
      <c r="A28" s="47" t="s">
        <v>50</v>
      </c>
      <c r="B28" s="47">
        <f>TRUNC(N28,0)</f>
        <v>20</v>
      </c>
      <c r="C28" s="49"/>
      <c r="D28" s="47">
        <f>ABS((N28-B28)*60)</f>
        <v>49.80000000000011</v>
      </c>
      <c r="E28" s="62"/>
      <c r="F28" s="52"/>
      <c r="G28" s="87"/>
      <c r="H28" s="87"/>
      <c r="I28" s="87"/>
      <c r="J28" s="87"/>
      <c r="K28" s="57"/>
      <c r="L28" s="51"/>
      <c r="M28" s="51">
        <f>SUM(M26:M27)</f>
        <v>20.830000000000002</v>
      </c>
      <c r="N28" s="51">
        <f>IF(M28&gt;360,M28-360,M28)</f>
        <v>20.830000000000002</v>
      </c>
      <c r="O28" s="51">
        <f>RADIANS(N28)</f>
        <v>0.3635520831904189</v>
      </c>
      <c r="AG28" s="47" t="s">
        <v>50</v>
      </c>
      <c r="AH28" s="47">
        <f>TRUNC(AT28,0)</f>
        <v>14</v>
      </c>
      <c r="AI28" s="49"/>
      <c r="AJ28" s="47">
        <f>ABS((AT28-AH28)*60)</f>
        <v>12.69999999999996</v>
      </c>
      <c r="AK28" s="62"/>
      <c r="AL28" s="52"/>
      <c r="AM28" s="87"/>
      <c r="AN28" s="87"/>
      <c r="AO28" s="87"/>
      <c r="AP28" s="87"/>
      <c r="AQ28" s="57"/>
      <c r="AR28" s="51"/>
      <c r="AS28" s="51">
        <f>SUM(AS26:AS27)</f>
        <v>14.211666666666666</v>
      </c>
      <c r="AT28" s="51">
        <f>IF(AS28&gt;360,AS28-360,AS28)</f>
        <v>14.211666666666666</v>
      </c>
      <c r="AU28" s="51">
        <f>RADIANS(AT28)</f>
        <v>0.24804037552926078</v>
      </c>
    </row>
    <row r="29" spans="1:47" s="1" customFormat="1" ht="15.75">
      <c r="A29" s="57"/>
      <c r="B29" s="41"/>
      <c r="C29" s="57"/>
      <c r="D29" s="57"/>
      <c r="E29" s="42"/>
      <c r="F29" s="57"/>
      <c r="G29" s="57"/>
      <c r="H29" s="57"/>
      <c r="I29" s="57"/>
      <c r="J29" s="57"/>
      <c r="K29" s="57"/>
      <c r="L29" s="50"/>
      <c r="M29" s="50"/>
      <c r="N29" s="50"/>
      <c r="O29" s="50"/>
      <c r="AG29" s="57"/>
      <c r="AH29" s="41"/>
      <c r="AI29" s="57"/>
      <c r="AJ29" s="57"/>
      <c r="AK29" s="42"/>
      <c r="AL29" s="57"/>
      <c r="AM29" s="57"/>
      <c r="AN29" s="57"/>
      <c r="AO29" s="57"/>
      <c r="AP29" s="57"/>
      <c r="AQ29" s="57"/>
      <c r="AR29" s="50"/>
      <c r="AS29" s="50"/>
      <c r="AT29" s="50"/>
      <c r="AU29" s="50"/>
    </row>
    <row r="30" spans="1:47" ht="15.75">
      <c r="A30" s="89" t="s">
        <v>28</v>
      </c>
      <c r="B30" s="65">
        <f>ABS(TRUNC(N30,1))</f>
        <v>65.3</v>
      </c>
      <c r="C30" s="66" t="s">
        <v>1</v>
      </c>
      <c r="D30" s="47"/>
      <c r="E30" s="62"/>
      <c r="L30" s="90">
        <f>SIN(O28)/COS(N5)</f>
        <v>0.41668235094632994</v>
      </c>
      <c r="M30" s="90">
        <f>ACOS(L30)</f>
        <v>1.1410036421154344</v>
      </c>
      <c r="N30" s="90">
        <f>DEGREES(M30)</f>
        <v>65.37469310226982</v>
      </c>
      <c r="AG30" s="89" t="s">
        <v>28</v>
      </c>
      <c r="AH30" s="65">
        <f>ABS(TRUNC(AT30,1))</f>
        <v>70.2</v>
      </c>
      <c r="AI30" s="66" t="s">
        <v>1</v>
      </c>
      <c r="AJ30" s="47"/>
      <c r="AK30" s="62"/>
      <c r="AL30" s="64"/>
      <c r="AM30" s="64"/>
      <c r="AN30" s="64"/>
      <c r="AO30" s="64"/>
      <c r="AP30" s="64"/>
      <c r="AQ30" s="64"/>
      <c r="AR30" s="90">
        <f>SIN(AU28)/COS(AT5)</f>
        <v>0.3371708216696574</v>
      </c>
      <c r="AS30" s="90">
        <f>ACOS(AR30)</f>
        <v>1.2268862021269769</v>
      </c>
      <c r="AT30" s="90">
        <f>DEGREES(AS30)</f>
        <v>70.29540132471021</v>
      </c>
      <c r="AU30" s="64"/>
    </row>
    <row r="31" spans="1:47" ht="15.75">
      <c r="A31" s="65" t="s">
        <v>28</v>
      </c>
      <c r="B31" s="65">
        <f>IF(B7="izlaz",B30,360-B30)</f>
        <v>294.7</v>
      </c>
      <c r="C31" s="66" t="s">
        <v>1</v>
      </c>
      <c r="D31" s="52"/>
      <c r="E31" s="75"/>
      <c r="F31" s="52"/>
      <c r="G31" s="52"/>
      <c r="H31" s="52"/>
      <c r="I31" s="52"/>
      <c r="J31" s="52"/>
      <c r="K31" s="52"/>
      <c r="L31" s="52"/>
      <c r="M31" s="52"/>
      <c r="N31" s="52"/>
      <c r="O31" s="52"/>
      <c r="AG31" s="65" t="s">
        <v>28</v>
      </c>
      <c r="AH31" s="65">
        <f>IF(AH7="izlaz",AH30,360-AH30)</f>
        <v>289.8</v>
      </c>
      <c r="AI31" s="66" t="s">
        <v>1</v>
      </c>
      <c r="AJ31" s="52"/>
      <c r="AK31" s="75"/>
      <c r="AL31" s="52"/>
      <c r="AM31" s="52"/>
      <c r="AN31" s="52"/>
      <c r="AO31" s="52"/>
      <c r="AP31" s="52"/>
      <c r="AQ31" s="52"/>
      <c r="AR31" s="52"/>
      <c r="AS31" s="52"/>
      <c r="AT31" s="52"/>
      <c r="AU31" s="52"/>
    </row>
    <row r="32" spans="1:15" ht="15.75">
      <c r="A32" s="47"/>
      <c r="B32" s="47"/>
      <c r="C32" s="49"/>
      <c r="D32" s="47"/>
      <c r="E32" s="62"/>
      <c r="F32" s="52"/>
      <c r="G32" s="52"/>
      <c r="H32" s="52"/>
      <c r="I32" s="52"/>
      <c r="J32" s="52"/>
      <c r="K32" s="52"/>
      <c r="L32" s="52"/>
      <c r="M32" s="50"/>
      <c r="N32" s="50"/>
      <c r="O32" s="50"/>
    </row>
  </sheetData>
  <mergeCells count="25">
    <mergeCell ref="A1:J1"/>
    <mergeCell ref="AG18:AK18"/>
    <mergeCell ref="AG19:AK19"/>
    <mergeCell ref="AI7:AJ7"/>
    <mergeCell ref="AJ10:AK10"/>
    <mergeCell ref="AJ11:AK11"/>
    <mergeCell ref="AJ12:AK12"/>
    <mergeCell ref="AG1:AU1"/>
    <mergeCell ref="AG2:AP2"/>
    <mergeCell ref="AH4:AJ4"/>
    <mergeCell ref="AK4:AL4"/>
    <mergeCell ref="A2:J2"/>
    <mergeCell ref="Q2:Z2"/>
    <mergeCell ref="D12:E12"/>
    <mergeCell ref="A18:E18"/>
    <mergeCell ref="E4:F4"/>
    <mergeCell ref="A19:E19"/>
    <mergeCell ref="Q1:AE1"/>
    <mergeCell ref="R4:T4"/>
    <mergeCell ref="U4:V4"/>
    <mergeCell ref="S7:T7"/>
    <mergeCell ref="C7:D7"/>
    <mergeCell ref="D10:E10"/>
    <mergeCell ref="D11:E11"/>
    <mergeCell ref="B4:D4"/>
  </mergeCells>
  <printOptions/>
  <pageMargins left="4.56" right="0.1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Aldina Stuparich Burić</cp:lastModifiedBy>
  <cp:lastPrinted>2010-02-22T11:48:09Z</cp:lastPrinted>
  <dcterms:created xsi:type="dcterms:W3CDTF">1996-10-14T23:33:28Z</dcterms:created>
  <dcterms:modified xsi:type="dcterms:W3CDTF">2010-02-23T11:30:35Z</dcterms:modified>
  <cp:category/>
  <cp:version/>
  <cp:contentType/>
  <cp:contentStatus/>
</cp:coreProperties>
</file>